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540" windowWidth="22692" windowHeight="11196"/>
  </bookViews>
  <sheets>
    <sheet name="Rekapitulace stavby" sheetId="1" r:id="rId1"/>
    <sheet name="00 - VEDLEJŠÍ A OSTATNÍ N..." sheetId="2" r:id="rId2"/>
    <sheet name="01 - ČÁST F - SADOVÉ ÚPRAVY" sheetId="3" r:id="rId3"/>
    <sheet name="02 - ČÁST G - SADOVÉ ÚPRAVY" sheetId="4" r:id="rId4"/>
  </sheets>
  <definedNames>
    <definedName name="_xlnm.Print_Area" localSheetId="1">'00 - VEDLEJŠÍ A OSTATNÍ N...'!$C$4:$Q$70,'00 - VEDLEJŠÍ A OSTATNÍ N...'!$C$76:$Q$101,'00 - VEDLEJŠÍ A OSTATNÍ N...'!$C$107:$Q$134</definedName>
    <definedName name="_xlnm.Print_Area" localSheetId="2">'01 - ČÁST F - SADOVÉ ÚPRAVY'!$C$4:$Q$70,'01 - ČÁST F - SADOVÉ ÚPRAVY'!$C$76:$Q$102,'01 - ČÁST F - SADOVÉ ÚPRAVY'!$C$108:$Q$301</definedName>
    <definedName name="_xlnm.Print_Area" localSheetId="3">'02 - ČÁST G - SADOVÉ ÚPRAVY'!$C$4:$Q$70,'02 - ČÁST G - SADOVÉ ÚPRAVY'!$C$76:$Q$102,'02 - ČÁST G - SADOVÉ ÚPRAVY'!$C$108:$Q$301</definedName>
    <definedName name="_xlnm.Print_Area" localSheetId="0">'Rekapitulace stavby'!$C$4:$AP$70,'Rekapitulace stavby'!$C$76:$AP$98</definedName>
  </definedNames>
  <calcPr calcId="145621"/>
</workbook>
</file>

<file path=xl/calcChain.xml><?xml version="1.0" encoding="utf-8"?>
<calcChain xmlns="http://schemas.openxmlformats.org/spreadsheetml/2006/main">
  <c r="X294" i="4" l="1"/>
  <c r="K91" i="4" s="1"/>
  <c r="W294" i="4"/>
  <c r="H91" i="4" s="1"/>
  <c r="BA90" i="1"/>
  <c r="AZ90" i="1"/>
  <c r="M35" i="4"/>
  <c r="AY90" i="1" s="1"/>
  <c r="BI301" i="4"/>
  <c r="BH301" i="4"/>
  <c r="BG301" i="4"/>
  <c r="BF301" i="4"/>
  <c r="X301" i="4"/>
  <c r="W301" i="4"/>
  <c r="BK301" i="4"/>
  <c r="P301" i="4" s="1"/>
  <c r="BE301" i="4" s="1"/>
  <c r="V301" i="4"/>
  <c r="BI300" i="4"/>
  <c r="BH300" i="4"/>
  <c r="BG300" i="4"/>
  <c r="BF300" i="4"/>
  <c r="X300" i="4"/>
  <c r="W300" i="4"/>
  <c r="V300" i="4"/>
  <c r="BK300" i="4" s="1"/>
  <c r="P300" i="4" s="1"/>
  <c r="BE300" i="4" s="1"/>
  <c r="BI299" i="4"/>
  <c r="BH299" i="4"/>
  <c r="BG299" i="4"/>
  <c r="BF299" i="4"/>
  <c r="X299" i="4"/>
  <c r="W299" i="4"/>
  <c r="V299" i="4"/>
  <c r="BK299" i="4" s="1"/>
  <c r="P299" i="4" s="1"/>
  <c r="BE299" i="4" s="1"/>
  <c r="BI298" i="4"/>
  <c r="BH298" i="4"/>
  <c r="BG298" i="4"/>
  <c r="BF298" i="4"/>
  <c r="X298" i="4"/>
  <c r="W298" i="4"/>
  <c r="W296" i="4" s="1"/>
  <c r="H92" i="4" s="1"/>
  <c r="V298" i="4"/>
  <c r="BK298" i="4" s="1"/>
  <c r="P298" i="4" s="1"/>
  <c r="BE298" i="4" s="1"/>
  <c r="BI297" i="4"/>
  <c r="BH297" i="4"/>
  <c r="BG297" i="4"/>
  <c r="BF297" i="4"/>
  <c r="X297" i="4"/>
  <c r="W297" i="4"/>
  <c r="P297" i="4"/>
  <c r="BE297" i="4" s="1"/>
  <c r="BK297" i="4"/>
  <c r="V297" i="4"/>
  <c r="BI295" i="4"/>
  <c r="BH295" i="4"/>
  <c r="BG295" i="4"/>
  <c r="BF295" i="4"/>
  <c r="X295" i="4"/>
  <c r="W295" i="4"/>
  <c r="AD295" i="4"/>
  <c r="AD294" i="4" s="1"/>
  <c r="AB295" i="4"/>
  <c r="AB294" i="4" s="1"/>
  <c r="Z295" i="4"/>
  <c r="Z294" i="4" s="1"/>
  <c r="V295" i="4"/>
  <c r="BI285" i="4"/>
  <c r="BH285" i="4"/>
  <c r="BG285" i="4"/>
  <c r="BF285" i="4"/>
  <c r="X285" i="4"/>
  <c r="W285" i="4"/>
  <c r="AD285" i="4"/>
  <c r="AB285" i="4"/>
  <c r="Z285" i="4"/>
  <c r="V285" i="4"/>
  <c r="BI277" i="4"/>
  <c r="BH277" i="4"/>
  <c r="BG277" i="4"/>
  <c r="BF277" i="4"/>
  <c r="X277" i="4"/>
  <c r="W277" i="4"/>
  <c r="AD277" i="4"/>
  <c r="AB277" i="4"/>
  <c r="Z277" i="4"/>
  <c r="BK277" i="4"/>
  <c r="P277" i="4"/>
  <c r="BE277" i="4" s="1"/>
  <c r="V277" i="4"/>
  <c r="BI269" i="4"/>
  <c r="BH269" i="4"/>
  <c r="BG269" i="4"/>
  <c r="BF269" i="4"/>
  <c r="X269" i="4"/>
  <c r="W269" i="4"/>
  <c r="AD269" i="4"/>
  <c r="AB269" i="4"/>
  <c r="Z269" i="4"/>
  <c r="BK269" i="4"/>
  <c r="P269" i="4"/>
  <c r="BE269" i="4" s="1"/>
  <c r="V269" i="4"/>
  <c r="BI266" i="4"/>
  <c r="BH266" i="4"/>
  <c r="BG266" i="4"/>
  <c r="BF266" i="4"/>
  <c r="X266" i="4"/>
  <c r="W266" i="4"/>
  <c r="AD266" i="4"/>
  <c r="AB266" i="4"/>
  <c r="Z266" i="4"/>
  <c r="BK266" i="4"/>
  <c r="P266" i="4"/>
  <c r="BE266" i="4" s="1"/>
  <c r="V266" i="4"/>
  <c r="BI263" i="4"/>
  <c r="BH263" i="4"/>
  <c r="BG263" i="4"/>
  <c r="BF263" i="4"/>
  <c r="X263" i="4"/>
  <c r="W263" i="4"/>
  <c r="AD263" i="4"/>
  <c r="AB263" i="4"/>
  <c r="Z263" i="4"/>
  <c r="V263" i="4"/>
  <c r="BK263" i="4" s="1"/>
  <c r="BI260" i="4"/>
  <c r="BH260" i="4"/>
  <c r="BG260" i="4"/>
  <c r="BF260" i="4"/>
  <c r="X260" i="4"/>
  <c r="W260" i="4"/>
  <c r="AD260" i="4"/>
  <c r="AB260" i="4"/>
  <c r="Z260" i="4"/>
  <c r="P260" i="4"/>
  <c r="BE260" i="4" s="1"/>
  <c r="V260" i="4"/>
  <c r="BK260" i="4" s="1"/>
  <c r="BI257" i="4"/>
  <c r="BH257" i="4"/>
  <c r="BG257" i="4"/>
  <c r="BF257" i="4"/>
  <c r="X257" i="4"/>
  <c r="W257" i="4"/>
  <c r="AD257" i="4"/>
  <c r="AB257" i="4"/>
  <c r="Z257" i="4"/>
  <c r="BK257" i="4"/>
  <c r="P257" i="4"/>
  <c r="BE257" i="4" s="1"/>
  <c r="V257" i="4"/>
  <c r="BI254" i="4"/>
  <c r="BH254" i="4"/>
  <c r="BG254" i="4"/>
  <c r="BF254" i="4"/>
  <c r="X254" i="4"/>
  <c r="W254" i="4"/>
  <c r="AD254" i="4"/>
  <c r="AB254" i="4"/>
  <c r="Z254" i="4"/>
  <c r="BK254" i="4"/>
  <c r="V254" i="4"/>
  <c r="P254" i="4" s="1"/>
  <c r="BE254" i="4" s="1"/>
  <c r="BI251" i="4"/>
  <c r="BH251" i="4"/>
  <c r="BG251" i="4"/>
  <c r="BF251" i="4"/>
  <c r="X251" i="4"/>
  <c r="W251" i="4"/>
  <c r="AD251" i="4"/>
  <c r="AB251" i="4"/>
  <c r="Z251" i="4"/>
  <c r="V251" i="4"/>
  <c r="BI248" i="4"/>
  <c r="BH248" i="4"/>
  <c r="BG248" i="4"/>
  <c r="BF248" i="4"/>
  <c r="X248" i="4"/>
  <c r="W248" i="4"/>
  <c r="AD248" i="4"/>
  <c r="AB248" i="4"/>
  <c r="Z248" i="4"/>
  <c r="BK248" i="4"/>
  <c r="P248" i="4"/>
  <c r="BE248" i="4" s="1"/>
  <c r="V248" i="4"/>
  <c r="BI245" i="4"/>
  <c r="BH245" i="4"/>
  <c r="BG245" i="4"/>
  <c r="BF245" i="4"/>
  <c r="X245" i="4"/>
  <c r="W245" i="4"/>
  <c r="AD245" i="4"/>
  <c r="AB245" i="4"/>
  <c r="Z245" i="4"/>
  <c r="BK245" i="4"/>
  <c r="P245" i="4"/>
  <c r="BE245" i="4" s="1"/>
  <c r="V245" i="4"/>
  <c r="BI242" i="4"/>
  <c r="BH242" i="4"/>
  <c r="BG242" i="4"/>
  <c r="BF242" i="4"/>
  <c r="X242" i="4"/>
  <c r="W242" i="4"/>
  <c r="AD242" i="4"/>
  <c r="AB242" i="4"/>
  <c r="Z242" i="4"/>
  <c r="V242" i="4"/>
  <c r="BK242" i="4" s="1"/>
  <c r="BI239" i="4"/>
  <c r="BH239" i="4"/>
  <c r="BG239" i="4"/>
  <c r="BF239" i="4"/>
  <c r="X239" i="4"/>
  <c r="W239" i="4"/>
  <c r="AD239" i="4"/>
  <c r="AB239" i="4"/>
  <c r="Z239" i="4"/>
  <c r="V239" i="4"/>
  <c r="BK239" i="4" s="1"/>
  <c r="BI236" i="4"/>
  <c r="BH236" i="4"/>
  <c r="BG236" i="4"/>
  <c r="BF236" i="4"/>
  <c r="X236" i="4"/>
  <c r="W236" i="4"/>
  <c r="AD236" i="4"/>
  <c r="AB236" i="4"/>
  <c r="Z236" i="4"/>
  <c r="P236" i="4"/>
  <c r="BE236" i="4" s="1"/>
  <c r="V236" i="4"/>
  <c r="BK236" i="4" s="1"/>
  <c r="BI233" i="4"/>
  <c r="BH233" i="4"/>
  <c r="BG233" i="4"/>
  <c r="BF233" i="4"/>
  <c r="X233" i="4"/>
  <c r="W233" i="4"/>
  <c r="AD233" i="4"/>
  <c r="AB233" i="4"/>
  <c r="Z233" i="4"/>
  <c r="BK233" i="4"/>
  <c r="V233" i="4"/>
  <c r="P233" i="4" s="1"/>
  <c r="BE233" i="4" s="1"/>
  <c r="BI230" i="4"/>
  <c r="BH230" i="4"/>
  <c r="BG230" i="4"/>
  <c r="BF230" i="4"/>
  <c r="X230" i="4"/>
  <c r="W230" i="4"/>
  <c r="AD230" i="4"/>
  <c r="AB230" i="4"/>
  <c r="Z230" i="4"/>
  <c r="V230" i="4"/>
  <c r="P230" i="4" s="1"/>
  <c r="BE230" i="4" s="1"/>
  <c r="BI225" i="4"/>
  <c r="BH225" i="4"/>
  <c r="BG225" i="4"/>
  <c r="BF225" i="4"/>
  <c r="X225" i="4"/>
  <c r="W225" i="4"/>
  <c r="AD225" i="4"/>
  <c r="AB225" i="4"/>
  <c r="Z225" i="4"/>
  <c r="V225" i="4"/>
  <c r="BI221" i="4"/>
  <c r="BH221" i="4"/>
  <c r="BG221" i="4"/>
  <c r="BF221" i="4"/>
  <c r="X221" i="4"/>
  <c r="W221" i="4"/>
  <c r="AD221" i="4"/>
  <c r="AB221" i="4"/>
  <c r="Z221" i="4"/>
  <c r="BK221" i="4"/>
  <c r="P221" i="4"/>
  <c r="BE221" i="4" s="1"/>
  <c r="V221" i="4"/>
  <c r="BI217" i="4"/>
  <c r="BH217" i="4"/>
  <c r="BG217" i="4"/>
  <c r="BF217" i="4"/>
  <c r="X217" i="4"/>
  <c r="W217" i="4"/>
  <c r="AD217" i="4"/>
  <c r="AB217" i="4"/>
  <c r="Z217" i="4"/>
  <c r="BK217" i="4"/>
  <c r="P217" i="4"/>
  <c r="BE217" i="4" s="1"/>
  <c r="V217" i="4"/>
  <c r="BI214" i="4"/>
  <c r="BH214" i="4"/>
  <c r="BG214" i="4"/>
  <c r="BF214" i="4"/>
  <c r="X214" i="4"/>
  <c r="W214" i="4"/>
  <c r="AD214" i="4"/>
  <c r="AB214" i="4"/>
  <c r="Z214" i="4"/>
  <c r="V214" i="4"/>
  <c r="BK214" i="4" s="1"/>
  <c r="BI209" i="4"/>
  <c r="BH209" i="4"/>
  <c r="BG209" i="4"/>
  <c r="BF209" i="4"/>
  <c r="X209" i="4"/>
  <c r="W209" i="4"/>
  <c r="AD209" i="4"/>
  <c r="AB209" i="4"/>
  <c r="Z209" i="4"/>
  <c r="P209" i="4"/>
  <c r="BE209" i="4" s="1"/>
  <c r="V209" i="4"/>
  <c r="BK209" i="4" s="1"/>
  <c r="BI206" i="4"/>
  <c r="BH206" i="4"/>
  <c r="BG206" i="4"/>
  <c r="BF206" i="4"/>
  <c r="X206" i="4"/>
  <c r="W206" i="4"/>
  <c r="AD206" i="4"/>
  <c r="AB206" i="4"/>
  <c r="Z206" i="4"/>
  <c r="V206" i="4"/>
  <c r="BK206" i="4" s="1"/>
  <c r="BI203" i="4"/>
  <c r="BH203" i="4"/>
  <c r="BG203" i="4"/>
  <c r="BF203" i="4"/>
  <c r="X203" i="4"/>
  <c r="W203" i="4"/>
  <c r="AD203" i="4"/>
  <c r="AB203" i="4"/>
  <c r="Z203" i="4"/>
  <c r="BK203" i="4"/>
  <c r="V203" i="4"/>
  <c r="P203" i="4" s="1"/>
  <c r="BE203" i="4" s="1"/>
  <c r="BI197" i="4"/>
  <c r="BH197" i="4"/>
  <c r="BG197" i="4"/>
  <c r="BF197" i="4"/>
  <c r="BE197" i="4"/>
  <c r="X197" i="4"/>
  <c r="W197" i="4"/>
  <c r="AD197" i="4"/>
  <c r="AB197" i="4"/>
  <c r="Z197" i="4"/>
  <c r="BK197" i="4"/>
  <c r="V197" i="4"/>
  <c r="P197" i="4" s="1"/>
  <c r="BI194" i="4"/>
  <c r="BH194" i="4"/>
  <c r="BG194" i="4"/>
  <c r="BF194" i="4"/>
  <c r="X194" i="4"/>
  <c r="W194" i="4"/>
  <c r="AD194" i="4"/>
  <c r="AB194" i="4"/>
  <c r="Z194" i="4"/>
  <c r="V194" i="4"/>
  <c r="BI190" i="4"/>
  <c r="BH190" i="4"/>
  <c r="BG190" i="4"/>
  <c r="BF190" i="4"/>
  <c r="X190" i="4"/>
  <c r="W190" i="4"/>
  <c r="AD190" i="4"/>
  <c r="AB190" i="4"/>
  <c r="Z190" i="4"/>
  <c r="BK190" i="4"/>
  <c r="P190" i="4"/>
  <c r="BE190" i="4" s="1"/>
  <c r="V190" i="4"/>
  <c r="BI185" i="4"/>
  <c r="BH185" i="4"/>
  <c r="BG185" i="4"/>
  <c r="BF185" i="4"/>
  <c r="X185" i="4"/>
  <c r="W185" i="4"/>
  <c r="AD185" i="4"/>
  <c r="AB185" i="4"/>
  <c r="Z185" i="4"/>
  <c r="BK185" i="4"/>
  <c r="P185" i="4"/>
  <c r="BE185" i="4" s="1"/>
  <c r="V185" i="4"/>
  <c r="BI181" i="4"/>
  <c r="BH181" i="4"/>
  <c r="BG181" i="4"/>
  <c r="BF181" i="4"/>
  <c r="X181" i="4"/>
  <c r="W181" i="4"/>
  <c r="AD181" i="4"/>
  <c r="AB181" i="4"/>
  <c r="Z181" i="4"/>
  <c r="V181" i="4"/>
  <c r="BK181" i="4" s="1"/>
  <c r="BI178" i="4"/>
  <c r="BH178" i="4"/>
  <c r="BG178" i="4"/>
  <c r="BF178" i="4"/>
  <c r="X178" i="4"/>
  <c r="W178" i="4"/>
  <c r="AD178" i="4"/>
  <c r="AB178" i="4"/>
  <c r="Z178" i="4"/>
  <c r="V178" i="4"/>
  <c r="BK178" i="4" s="1"/>
  <c r="BI175" i="4"/>
  <c r="BH175" i="4"/>
  <c r="BG175" i="4"/>
  <c r="BF175" i="4"/>
  <c r="X175" i="4"/>
  <c r="W175" i="4"/>
  <c r="AD175" i="4"/>
  <c r="AB175" i="4"/>
  <c r="Z175" i="4"/>
  <c r="P175" i="4"/>
  <c r="BE175" i="4" s="1"/>
  <c r="V175" i="4"/>
  <c r="BK175" i="4" s="1"/>
  <c r="BI172" i="4"/>
  <c r="BH172" i="4"/>
  <c r="BG172" i="4"/>
  <c r="BF172" i="4"/>
  <c r="X172" i="4"/>
  <c r="W172" i="4"/>
  <c r="AD172" i="4"/>
  <c r="AB172" i="4"/>
  <c r="Z172" i="4"/>
  <c r="BK172" i="4"/>
  <c r="V172" i="4"/>
  <c r="P172" i="4" s="1"/>
  <c r="BE172" i="4" s="1"/>
  <c r="BI167" i="4"/>
  <c r="BH167" i="4"/>
  <c r="BG167" i="4"/>
  <c r="BF167" i="4"/>
  <c r="X167" i="4"/>
  <c r="W167" i="4"/>
  <c r="AD167" i="4"/>
  <c r="AB167" i="4"/>
  <c r="Z167" i="4"/>
  <c r="V167" i="4"/>
  <c r="P167" i="4" s="1"/>
  <c r="BE167" i="4" s="1"/>
  <c r="BI163" i="4"/>
  <c r="BH163" i="4"/>
  <c r="BG163" i="4"/>
  <c r="BF163" i="4"/>
  <c r="X163" i="4"/>
  <c r="W163" i="4"/>
  <c r="AD163" i="4"/>
  <c r="AB163" i="4"/>
  <c r="Z163" i="4"/>
  <c r="V163" i="4"/>
  <c r="BI159" i="4"/>
  <c r="BH159" i="4"/>
  <c r="BG159" i="4"/>
  <c r="BF159" i="4"/>
  <c r="X159" i="4"/>
  <c r="W159" i="4"/>
  <c r="AD159" i="4"/>
  <c r="AB159" i="4"/>
  <c r="Z159" i="4"/>
  <c r="BK159" i="4"/>
  <c r="P159" i="4"/>
  <c r="BE159" i="4" s="1"/>
  <c r="V159" i="4"/>
  <c r="BI156" i="4"/>
  <c r="BH156" i="4"/>
  <c r="BG156" i="4"/>
  <c r="BF156" i="4"/>
  <c r="X156" i="4"/>
  <c r="W156" i="4"/>
  <c r="AD156" i="4"/>
  <c r="AB156" i="4"/>
  <c r="Z156" i="4"/>
  <c r="BK156" i="4"/>
  <c r="P156" i="4"/>
  <c r="BE156" i="4" s="1"/>
  <c r="V156" i="4"/>
  <c r="BI153" i="4"/>
  <c r="BH153" i="4"/>
  <c r="BG153" i="4"/>
  <c r="BF153" i="4"/>
  <c r="X153" i="4"/>
  <c r="W153" i="4"/>
  <c r="AD153" i="4"/>
  <c r="AB153" i="4"/>
  <c r="Z153" i="4"/>
  <c r="V153" i="4"/>
  <c r="BK153" i="4" s="1"/>
  <c r="BI148" i="4"/>
  <c r="BH148" i="4"/>
  <c r="BG148" i="4"/>
  <c r="BF148" i="4"/>
  <c r="X148" i="4"/>
  <c r="W148" i="4"/>
  <c r="AD148" i="4"/>
  <c r="AB148" i="4"/>
  <c r="Z148" i="4"/>
  <c r="P148" i="4"/>
  <c r="BE148" i="4" s="1"/>
  <c r="V148" i="4"/>
  <c r="BK148" i="4" s="1"/>
  <c r="BI145" i="4"/>
  <c r="BH145" i="4"/>
  <c r="BG145" i="4"/>
  <c r="BF145" i="4"/>
  <c r="X145" i="4"/>
  <c r="W145" i="4"/>
  <c r="AD145" i="4"/>
  <c r="AB145" i="4"/>
  <c r="Z145" i="4"/>
  <c r="V145" i="4"/>
  <c r="BK145" i="4" s="1"/>
  <c r="BI134" i="4"/>
  <c r="BH134" i="4"/>
  <c r="BG134" i="4"/>
  <c r="BF134" i="4"/>
  <c r="X134" i="4"/>
  <c r="W134" i="4"/>
  <c r="AD134" i="4"/>
  <c r="AB134" i="4"/>
  <c r="Z134" i="4"/>
  <c r="BK134" i="4"/>
  <c r="V134" i="4"/>
  <c r="P134" i="4" s="1"/>
  <c r="BE134" i="4" s="1"/>
  <c r="BI131" i="4"/>
  <c r="BH131" i="4"/>
  <c r="BG131" i="4"/>
  <c r="BF131" i="4"/>
  <c r="BE131" i="4"/>
  <c r="X131" i="4"/>
  <c r="W131" i="4"/>
  <c r="AD131" i="4"/>
  <c r="AB131" i="4"/>
  <c r="Z131" i="4"/>
  <c r="BK131" i="4"/>
  <c r="V131" i="4"/>
  <c r="P131" i="4" s="1"/>
  <c r="BI128" i="4"/>
  <c r="BH128" i="4"/>
  <c r="BG128" i="4"/>
  <c r="BF128" i="4"/>
  <c r="X128" i="4"/>
  <c r="W128" i="4"/>
  <c r="AD128" i="4"/>
  <c r="AB128" i="4"/>
  <c r="Z128" i="4"/>
  <c r="V128" i="4"/>
  <c r="BI125" i="4"/>
  <c r="BH125" i="4"/>
  <c r="BG125" i="4"/>
  <c r="BF125" i="4"/>
  <c r="X125" i="4"/>
  <c r="W125" i="4"/>
  <c r="AD125" i="4"/>
  <c r="AD121" i="4" s="1"/>
  <c r="AD120" i="4" s="1"/>
  <c r="AD119" i="4" s="1"/>
  <c r="AB125" i="4"/>
  <c r="Z125" i="4"/>
  <c r="BK125" i="4"/>
  <c r="P125" i="4"/>
  <c r="BE125" i="4" s="1"/>
  <c r="V125" i="4"/>
  <c r="BI122" i="4"/>
  <c r="BH122" i="4"/>
  <c r="BG122" i="4"/>
  <c r="BF122" i="4"/>
  <c r="X122" i="4"/>
  <c r="W122" i="4"/>
  <c r="W121" i="4" s="1"/>
  <c r="AD122" i="4"/>
  <c r="AB122" i="4"/>
  <c r="AB121" i="4" s="1"/>
  <c r="AB120" i="4" s="1"/>
  <c r="AB119" i="4" s="1"/>
  <c r="Z122" i="4"/>
  <c r="BK122" i="4"/>
  <c r="P122" i="4"/>
  <c r="BE122" i="4" s="1"/>
  <c r="V122" i="4"/>
  <c r="M116" i="4"/>
  <c r="M115" i="4"/>
  <c r="F115" i="4"/>
  <c r="F113" i="4"/>
  <c r="F111" i="4"/>
  <c r="F110" i="4"/>
  <c r="BI100" i="4"/>
  <c r="BH100" i="4"/>
  <c r="BG100" i="4"/>
  <c r="BF100" i="4"/>
  <c r="BI99" i="4"/>
  <c r="BH99" i="4"/>
  <c r="BG99" i="4"/>
  <c r="BF99" i="4"/>
  <c r="H35" i="4" s="1"/>
  <c r="BC90" i="1" s="1"/>
  <c r="BI98" i="4"/>
  <c r="BH98" i="4"/>
  <c r="BG98" i="4"/>
  <c r="BF98" i="4"/>
  <c r="BI97" i="4"/>
  <c r="BH97" i="4"/>
  <c r="BG97" i="4"/>
  <c r="BF97" i="4"/>
  <c r="BI96" i="4"/>
  <c r="BH96" i="4"/>
  <c r="BG96" i="4"/>
  <c r="BF96" i="4"/>
  <c r="BI95" i="4"/>
  <c r="H38" i="4" s="1"/>
  <c r="BF90" i="1" s="1"/>
  <c r="BH95" i="4"/>
  <c r="BG95" i="4"/>
  <c r="BF95" i="4"/>
  <c r="M84" i="4"/>
  <c r="F84" i="4"/>
  <c r="M83" i="4"/>
  <c r="F83" i="4"/>
  <c r="F81" i="4"/>
  <c r="F79" i="4"/>
  <c r="O15" i="4"/>
  <c r="E15" i="4"/>
  <c r="F116" i="4" s="1"/>
  <c r="O14" i="4"/>
  <c r="O9" i="4"/>
  <c r="F6" i="4"/>
  <c r="F78" i="4" s="1"/>
  <c r="AD294" i="3"/>
  <c r="AB294" i="3"/>
  <c r="BA89" i="1"/>
  <c r="AZ89" i="1"/>
  <c r="BI301" i="3"/>
  <c r="BH301" i="3"/>
  <c r="BG301" i="3"/>
  <c r="BF301" i="3"/>
  <c r="X301" i="3"/>
  <c r="W301" i="3"/>
  <c r="V301" i="3"/>
  <c r="BK301" i="3" s="1"/>
  <c r="P301" i="3" s="1"/>
  <c r="BE301" i="3" s="1"/>
  <c r="BI300" i="3"/>
  <c r="BH300" i="3"/>
  <c r="BG300" i="3"/>
  <c r="BF300" i="3"/>
  <c r="X300" i="3"/>
  <c r="W300" i="3"/>
  <c r="BK300" i="3"/>
  <c r="P300" i="3" s="1"/>
  <c r="BE300" i="3" s="1"/>
  <c r="V300" i="3"/>
  <c r="BI299" i="3"/>
  <c r="BH299" i="3"/>
  <c r="BG299" i="3"/>
  <c r="BF299" i="3"/>
  <c r="X299" i="3"/>
  <c r="W299" i="3"/>
  <c r="BK299" i="3"/>
  <c r="P299" i="3" s="1"/>
  <c r="BE299" i="3" s="1"/>
  <c r="V299" i="3"/>
  <c r="BI298" i="3"/>
  <c r="BH298" i="3"/>
  <c r="BG298" i="3"/>
  <c r="BF298" i="3"/>
  <c r="X298" i="3"/>
  <c r="W298" i="3"/>
  <c r="W296" i="3" s="1"/>
  <c r="H92" i="3" s="1"/>
  <c r="P298" i="3"/>
  <c r="BE298" i="3" s="1"/>
  <c r="BK298" i="3"/>
  <c r="V298" i="3"/>
  <c r="BI297" i="3"/>
  <c r="BH297" i="3"/>
  <c r="BG297" i="3"/>
  <c r="BF297" i="3"/>
  <c r="X297" i="3"/>
  <c r="X296" i="3" s="1"/>
  <c r="K92" i="3" s="1"/>
  <c r="W297" i="3"/>
  <c r="V297" i="3"/>
  <c r="BK297" i="3" s="1"/>
  <c r="BI295" i="3"/>
  <c r="BH295" i="3"/>
  <c r="BG295" i="3"/>
  <c r="BF295" i="3"/>
  <c r="BE295" i="3"/>
  <c r="X295" i="3"/>
  <c r="X294" i="3" s="1"/>
  <c r="K91" i="3" s="1"/>
  <c r="W295" i="3"/>
  <c r="W294" i="3" s="1"/>
  <c r="H91" i="3" s="1"/>
  <c r="AD295" i="3"/>
  <c r="AB295" i="3"/>
  <c r="Z295" i="3"/>
  <c r="Z294" i="3" s="1"/>
  <c r="V295" i="3"/>
  <c r="P295" i="3" s="1"/>
  <c r="BI285" i="3"/>
  <c r="BH285" i="3"/>
  <c r="BG285" i="3"/>
  <c r="BF285" i="3"/>
  <c r="BE285" i="3"/>
  <c r="X285" i="3"/>
  <c r="W285" i="3"/>
  <c r="AD285" i="3"/>
  <c r="AB285" i="3"/>
  <c r="Z285" i="3"/>
  <c r="V285" i="3"/>
  <c r="P285" i="3" s="1"/>
  <c r="BI277" i="3"/>
  <c r="BH277" i="3"/>
  <c r="BG277" i="3"/>
  <c r="BF277" i="3"/>
  <c r="X277" i="3"/>
  <c r="W277" i="3"/>
  <c r="AD277" i="3"/>
  <c r="AB277" i="3"/>
  <c r="Z277" i="3"/>
  <c r="V277" i="3"/>
  <c r="BI269" i="3"/>
  <c r="BH269" i="3"/>
  <c r="BG269" i="3"/>
  <c r="BF269" i="3"/>
  <c r="X269" i="3"/>
  <c r="W269" i="3"/>
  <c r="AD269" i="3"/>
  <c r="AB269" i="3"/>
  <c r="Z269" i="3"/>
  <c r="BK269" i="3"/>
  <c r="P269" i="3"/>
  <c r="BE269" i="3" s="1"/>
  <c r="V269" i="3"/>
  <c r="BI266" i="3"/>
  <c r="BH266" i="3"/>
  <c r="BG266" i="3"/>
  <c r="BF266" i="3"/>
  <c r="X266" i="3"/>
  <c r="W266" i="3"/>
  <c r="AD266" i="3"/>
  <c r="AB266" i="3"/>
  <c r="Z266" i="3"/>
  <c r="BK266" i="3"/>
  <c r="P266" i="3"/>
  <c r="BE266" i="3" s="1"/>
  <c r="V266" i="3"/>
  <c r="BI263" i="3"/>
  <c r="BH263" i="3"/>
  <c r="BG263" i="3"/>
  <c r="BF263" i="3"/>
  <c r="X263" i="3"/>
  <c r="W263" i="3"/>
  <c r="AD263" i="3"/>
  <c r="AB263" i="3"/>
  <c r="Z263" i="3"/>
  <c r="V263" i="3"/>
  <c r="BK263" i="3" s="1"/>
  <c r="BI260" i="3"/>
  <c r="BH260" i="3"/>
  <c r="BG260" i="3"/>
  <c r="BF260" i="3"/>
  <c r="X260" i="3"/>
  <c r="W260" i="3"/>
  <c r="AD260" i="3"/>
  <c r="AB260" i="3"/>
  <c r="Z260" i="3"/>
  <c r="V260" i="3"/>
  <c r="BK260" i="3" s="1"/>
  <c r="BI257" i="3"/>
  <c r="BH257" i="3"/>
  <c r="BG257" i="3"/>
  <c r="BF257" i="3"/>
  <c r="X257" i="3"/>
  <c r="W257" i="3"/>
  <c r="AD257" i="3"/>
  <c r="AB257" i="3"/>
  <c r="Z257" i="3"/>
  <c r="P257" i="3"/>
  <c r="BE257" i="3" s="1"/>
  <c r="V257" i="3"/>
  <c r="BK257" i="3" s="1"/>
  <c r="BI254" i="3"/>
  <c r="BH254" i="3"/>
  <c r="BG254" i="3"/>
  <c r="BF254" i="3"/>
  <c r="X254" i="3"/>
  <c r="W254" i="3"/>
  <c r="AD254" i="3"/>
  <c r="AB254" i="3"/>
  <c r="Z254" i="3"/>
  <c r="BK254" i="3"/>
  <c r="P254" i="3"/>
  <c r="BE254" i="3" s="1"/>
  <c r="V254" i="3"/>
  <c r="BI251" i="3"/>
  <c r="BH251" i="3"/>
  <c r="BG251" i="3"/>
  <c r="BF251" i="3"/>
  <c r="BE251" i="3"/>
  <c r="X251" i="3"/>
  <c r="W251" i="3"/>
  <c r="AD251" i="3"/>
  <c r="AB251" i="3"/>
  <c r="Z251" i="3"/>
  <c r="BK251" i="3"/>
  <c r="V251" i="3"/>
  <c r="P251" i="3" s="1"/>
  <c r="BI248" i="3"/>
  <c r="BH248" i="3"/>
  <c r="BG248" i="3"/>
  <c r="BF248" i="3"/>
  <c r="X248" i="3"/>
  <c r="W248" i="3"/>
  <c r="AD248" i="3"/>
  <c r="AB248" i="3"/>
  <c r="Z248" i="3"/>
  <c r="V248" i="3"/>
  <c r="BI245" i="3"/>
  <c r="BH245" i="3"/>
  <c r="BG245" i="3"/>
  <c r="BF245" i="3"/>
  <c r="X245" i="3"/>
  <c r="W245" i="3"/>
  <c r="AD245" i="3"/>
  <c r="AB245" i="3"/>
  <c r="Z245" i="3"/>
  <c r="BK245" i="3"/>
  <c r="P245" i="3"/>
  <c r="BE245" i="3" s="1"/>
  <c r="V245" i="3"/>
  <c r="BI242" i="3"/>
  <c r="BH242" i="3"/>
  <c r="BG242" i="3"/>
  <c r="BF242" i="3"/>
  <c r="X242" i="3"/>
  <c r="W242" i="3"/>
  <c r="AD242" i="3"/>
  <c r="AB242" i="3"/>
  <c r="Z242" i="3"/>
  <c r="BK242" i="3"/>
  <c r="P242" i="3"/>
  <c r="BE242" i="3" s="1"/>
  <c r="V242" i="3"/>
  <c r="BI239" i="3"/>
  <c r="BH239" i="3"/>
  <c r="BG239" i="3"/>
  <c r="BF239" i="3"/>
  <c r="X239" i="3"/>
  <c r="W239" i="3"/>
  <c r="AD239" i="3"/>
  <c r="AB239" i="3"/>
  <c r="Z239" i="3"/>
  <c r="V239" i="3"/>
  <c r="BK239" i="3" s="1"/>
  <c r="BI236" i="3"/>
  <c r="BH236" i="3"/>
  <c r="BG236" i="3"/>
  <c r="BF236" i="3"/>
  <c r="X236" i="3"/>
  <c r="W236" i="3"/>
  <c r="AD236" i="3"/>
  <c r="AB236" i="3"/>
  <c r="Z236" i="3"/>
  <c r="V236" i="3"/>
  <c r="BK236" i="3" s="1"/>
  <c r="BI233" i="3"/>
  <c r="BH233" i="3"/>
  <c r="BG233" i="3"/>
  <c r="BF233" i="3"/>
  <c r="X233" i="3"/>
  <c r="W233" i="3"/>
  <c r="AD233" i="3"/>
  <c r="AB233" i="3"/>
  <c r="Z233" i="3"/>
  <c r="P233" i="3"/>
  <c r="BE233" i="3" s="1"/>
  <c r="V233" i="3"/>
  <c r="BK233" i="3" s="1"/>
  <c r="BI230" i="3"/>
  <c r="BH230" i="3"/>
  <c r="BG230" i="3"/>
  <c r="BF230" i="3"/>
  <c r="X230" i="3"/>
  <c r="W230" i="3"/>
  <c r="AD230" i="3"/>
  <c r="AB230" i="3"/>
  <c r="Z230" i="3"/>
  <c r="BK230" i="3"/>
  <c r="P230" i="3"/>
  <c r="BE230" i="3" s="1"/>
  <c r="V230" i="3"/>
  <c r="BI225" i="3"/>
  <c r="BH225" i="3"/>
  <c r="BG225" i="3"/>
  <c r="BF225" i="3"/>
  <c r="BE225" i="3"/>
  <c r="X225" i="3"/>
  <c r="W225" i="3"/>
  <c r="AD225" i="3"/>
  <c r="AB225" i="3"/>
  <c r="Z225" i="3"/>
  <c r="BK225" i="3"/>
  <c r="V225" i="3"/>
  <c r="P225" i="3" s="1"/>
  <c r="BI221" i="3"/>
  <c r="BH221" i="3"/>
  <c r="BG221" i="3"/>
  <c r="BF221" i="3"/>
  <c r="X221" i="3"/>
  <c r="W221" i="3"/>
  <c r="AD221" i="3"/>
  <c r="AB221" i="3"/>
  <c r="Z221" i="3"/>
  <c r="V221" i="3"/>
  <c r="BI217" i="3"/>
  <c r="BH217" i="3"/>
  <c r="BG217" i="3"/>
  <c r="BF217" i="3"/>
  <c r="X217" i="3"/>
  <c r="W217" i="3"/>
  <c r="AD217" i="3"/>
  <c r="AB217" i="3"/>
  <c r="Z217" i="3"/>
  <c r="BK217" i="3"/>
  <c r="P217" i="3"/>
  <c r="BE217" i="3" s="1"/>
  <c r="V217" i="3"/>
  <c r="BI214" i="3"/>
  <c r="BH214" i="3"/>
  <c r="BG214" i="3"/>
  <c r="BF214" i="3"/>
  <c r="X214" i="3"/>
  <c r="W214" i="3"/>
  <c r="AD214" i="3"/>
  <c r="AB214" i="3"/>
  <c r="Z214" i="3"/>
  <c r="BK214" i="3"/>
  <c r="P214" i="3"/>
  <c r="BE214" i="3" s="1"/>
  <c r="V214" i="3"/>
  <c r="BI209" i="3"/>
  <c r="BH209" i="3"/>
  <c r="BG209" i="3"/>
  <c r="BF209" i="3"/>
  <c r="X209" i="3"/>
  <c r="W209" i="3"/>
  <c r="AD209" i="3"/>
  <c r="AB209" i="3"/>
  <c r="Z209" i="3"/>
  <c r="V209" i="3"/>
  <c r="BK209" i="3" s="1"/>
  <c r="BI206" i="3"/>
  <c r="BH206" i="3"/>
  <c r="BG206" i="3"/>
  <c r="BF206" i="3"/>
  <c r="X206" i="3"/>
  <c r="W206" i="3"/>
  <c r="AD206" i="3"/>
  <c r="AB206" i="3"/>
  <c r="Z206" i="3"/>
  <c r="V206" i="3"/>
  <c r="BK206" i="3" s="1"/>
  <c r="BI203" i="3"/>
  <c r="BH203" i="3"/>
  <c r="BG203" i="3"/>
  <c r="BF203" i="3"/>
  <c r="X203" i="3"/>
  <c r="W203" i="3"/>
  <c r="AD203" i="3"/>
  <c r="AB203" i="3"/>
  <c r="Z203" i="3"/>
  <c r="V203" i="3"/>
  <c r="BK203" i="3" s="1"/>
  <c r="BI197" i="3"/>
  <c r="BH197" i="3"/>
  <c r="BG197" i="3"/>
  <c r="BF197" i="3"/>
  <c r="X197" i="3"/>
  <c r="W197" i="3"/>
  <c r="AD197" i="3"/>
  <c r="AB197" i="3"/>
  <c r="Z197" i="3"/>
  <c r="BK197" i="3"/>
  <c r="V197" i="3"/>
  <c r="P197" i="3" s="1"/>
  <c r="BE197" i="3" s="1"/>
  <c r="BI194" i="3"/>
  <c r="BH194" i="3"/>
  <c r="BG194" i="3"/>
  <c r="BF194" i="3"/>
  <c r="BE194" i="3"/>
  <c r="X194" i="3"/>
  <c r="W194" i="3"/>
  <c r="AD194" i="3"/>
  <c r="AB194" i="3"/>
  <c r="Z194" i="3"/>
  <c r="V194" i="3"/>
  <c r="P194" i="3" s="1"/>
  <c r="BI190" i="3"/>
  <c r="BH190" i="3"/>
  <c r="BG190" i="3"/>
  <c r="BF190" i="3"/>
  <c r="X190" i="3"/>
  <c r="W190" i="3"/>
  <c r="AD190" i="3"/>
  <c r="AB190" i="3"/>
  <c r="Z190" i="3"/>
  <c r="V190" i="3"/>
  <c r="BI185" i="3"/>
  <c r="BH185" i="3"/>
  <c r="BG185" i="3"/>
  <c r="BF185" i="3"/>
  <c r="X185" i="3"/>
  <c r="W185" i="3"/>
  <c r="AD185" i="3"/>
  <c r="AB185" i="3"/>
  <c r="Z185" i="3"/>
  <c r="BK185" i="3"/>
  <c r="P185" i="3"/>
  <c r="BE185" i="3" s="1"/>
  <c r="V185" i="3"/>
  <c r="BI181" i="3"/>
  <c r="BH181" i="3"/>
  <c r="BG181" i="3"/>
  <c r="BF181" i="3"/>
  <c r="X181" i="3"/>
  <c r="W181" i="3"/>
  <c r="AD181" i="3"/>
  <c r="AB181" i="3"/>
  <c r="Z181" i="3"/>
  <c r="BK181" i="3"/>
  <c r="P181" i="3"/>
  <c r="BE181" i="3" s="1"/>
  <c r="V181" i="3"/>
  <c r="BI178" i="3"/>
  <c r="BH178" i="3"/>
  <c r="BG178" i="3"/>
  <c r="BF178" i="3"/>
  <c r="X178" i="3"/>
  <c r="W178" i="3"/>
  <c r="AD178" i="3"/>
  <c r="AB178" i="3"/>
  <c r="Z178" i="3"/>
  <c r="V178" i="3"/>
  <c r="BK178" i="3" s="1"/>
  <c r="BI175" i="3"/>
  <c r="BH175" i="3"/>
  <c r="BG175" i="3"/>
  <c r="BF175" i="3"/>
  <c r="X175" i="3"/>
  <c r="W175" i="3"/>
  <c r="AD175" i="3"/>
  <c r="AB175" i="3"/>
  <c r="Z175" i="3"/>
  <c r="V175" i="3"/>
  <c r="BK175" i="3" s="1"/>
  <c r="BI172" i="3"/>
  <c r="BH172" i="3"/>
  <c r="BG172" i="3"/>
  <c r="BF172" i="3"/>
  <c r="X172" i="3"/>
  <c r="W172" i="3"/>
  <c r="AD172" i="3"/>
  <c r="AB172" i="3"/>
  <c r="Z172" i="3"/>
  <c r="V172" i="3"/>
  <c r="BK172" i="3" s="1"/>
  <c r="BI167" i="3"/>
  <c r="BH167" i="3"/>
  <c r="BG167" i="3"/>
  <c r="BF167" i="3"/>
  <c r="X167" i="3"/>
  <c r="W167" i="3"/>
  <c r="AD167" i="3"/>
  <c r="AB167" i="3"/>
  <c r="Z167" i="3"/>
  <c r="BK167" i="3"/>
  <c r="V167" i="3"/>
  <c r="P167" i="3" s="1"/>
  <c r="BE167" i="3" s="1"/>
  <c r="BI163" i="3"/>
  <c r="BH163" i="3"/>
  <c r="BG163" i="3"/>
  <c r="BF163" i="3"/>
  <c r="BE163" i="3"/>
  <c r="X163" i="3"/>
  <c r="W163" i="3"/>
  <c r="AD163" i="3"/>
  <c r="AB163" i="3"/>
  <c r="Z163" i="3"/>
  <c r="BK163" i="3"/>
  <c r="V163" i="3"/>
  <c r="P163" i="3" s="1"/>
  <c r="BI159" i="3"/>
  <c r="BH159" i="3"/>
  <c r="BG159" i="3"/>
  <c r="BF159" i="3"/>
  <c r="X159" i="3"/>
  <c r="W159" i="3"/>
  <c r="AD159" i="3"/>
  <c r="AB159" i="3"/>
  <c r="Z159" i="3"/>
  <c r="V159" i="3"/>
  <c r="BI156" i="3"/>
  <c r="BH156" i="3"/>
  <c r="BG156" i="3"/>
  <c r="BF156" i="3"/>
  <c r="X156" i="3"/>
  <c r="W156" i="3"/>
  <c r="AD156" i="3"/>
  <c r="AB156" i="3"/>
  <c r="Z156" i="3"/>
  <c r="BK156" i="3"/>
  <c r="P156" i="3"/>
  <c r="BE156" i="3" s="1"/>
  <c r="V156" i="3"/>
  <c r="BI153" i="3"/>
  <c r="BH153" i="3"/>
  <c r="BG153" i="3"/>
  <c r="BF153" i="3"/>
  <c r="X153" i="3"/>
  <c r="W153" i="3"/>
  <c r="AD153" i="3"/>
  <c r="AB153" i="3"/>
  <c r="Z153" i="3"/>
  <c r="BK153" i="3"/>
  <c r="P153" i="3"/>
  <c r="BE153" i="3" s="1"/>
  <c r="V153" i="3"/>
  <c r="BI148" i="3"/>
  <c r="BH148" i="3"/>
  <c r="BG148" i="3"/>
  <c r="BF148" i="3"/>
  <c r="X148" i="3"/>
  <c r="W148" i="3"/>
  <c r="AD148" i="3"/>
  <c r="AB148" i="3"/>
  <c r="Z148" i="3"/>
  <c r="V148" i="3"/>
  <c r="BK148" i="3" s="1"/>
  <c r="BI145" i="3"/>
  <c r="BH145" i="3"/>
  <c r="BG145" i="3"/>
  <c r="BF145" i="3"/>
  <c r="X145" i="3"/>
  <c r="W145" i="3"/>
  <c r="AD145" i="3"/>
  <c r="AB145" i="3"/>
  <c r="Z145" i="3"/>
  <c r="V145" i="3"/>
  <c r="BK145" i="3" s="1"/>
  <c r="BI134" i="3"/>
  <c r="BH134" i="3"/>
  <c r="BG134" i="3"/>
  <c r="BF134" i="3"/>
  <c r="X134" i="3"/>
  <c r="W134" i="3"/>
  <c r="AD134" i="3"/>
  <c r="AB134" i="3"/>
  <c r="Z134" i="3"/>
  <c r="V134" i="3"/>
  <c r="BK134" i="3" s="1"/>
  <c r="BI131" i="3"/>
  <c r="BH131" i="3"/>
  <c r="BG131" i="3"/>
  <c r="BF131" i="3"/>
  <c r="X131" i="3"/>
  <c r="W131" i="3"/>
  <c r="AD131" i="3"/>
  <c r="AB131" i="3"/>
  <c r="Z131" i="3"/>
  <c r="BK131" i="3"/>
  <c r="V131" i="3"/>
  <c r="P131" i="3" s="1"/>
  <c r="BE131" i="3" s="1"/>
  <c r="BI128" i="3"/>
  <c r="BH128" i="3"/>
  <c r="BG128" i="3"/>
  <c r="BF128" i="3"/>
  <c r="BE128" i="3"/>
  <c r="X128" i="3"/>
  <c r="W128" i="3"/>
  <c r="AD128" i="3"/>
  <c r="AB128" i="3"/>
  <c r="Z128" i="3"/>
  <c r="Z121" i="3" s="1"/>
  <c r="Z120" i="3" s="1"/>
  <c r="Z119" i="3" s="1"/>
  <c r="AW89" i="1" s="1"/>
  <c r="V128" i="3"/>
  <c r="P128" i="3" s="1"/>
  <c r="BI125" i="3"/>
  <c r="BH125" i="3"/>
  <c r="BG125" i="3"/>
  <c r="BF125" i="3"/>
  <c r="X125" i="3"/>
  <c r="W125" i="3"/>
  <c r="AD125" i="3"/>
  <c r="AB125" i="3"/>
  <c r="Z125" i="3"/>
  <c r="V125" i="3"/>
  <c r="BI122" i="3"/>
  <c r="BH122" i="3"/>
  <c r="BG122" i="3"/>
  <c r="BF122" i="3"/>
  <c r="X122" i="3"/>
  <c r="W122" i="3"/>
  <c r="AD122" i="3"/>
  <c r="AB122" i="3"/>
  <c r="AB121" i="3" s="1"/>
  <c r="AB120" i="3" s="1"/>
  <c r="AB119" i="3" s="1"/>
  <c r="Z122" i="3"/>
  <c r="BK122" i="3"/>
  <c r="P122" i="3"/>
  <c r="BE122" i="3" s="1"/>
  <c r="V122" i="3"/>
  <c r="M116" i="3"/>
  <c r="M115" i="3"/>
  <c r="F115" i="3"/>
  <c r="M113" i="3"/>
  <c r="F113" i="3"/>
  <c r="F111" i="3"/>
  <c r="BI100" i="3"/>
  <c r="BH100" i="3"/>
  <c r="BG100" i="3"/>
  <c r="BF100" i="3"/>
  <c r="BI99" i="3"/>
  <c r="BH99" i="3"/>
  <c r="BG99" i="3"/>
  <c r="BF99" i="3"/>
  <c r="BI98" i="3"/>
  <c r="BH98" i="3"/>
  <c r="BG98" i="3"/>
  <c r="BF98" i="3"/>
  <c r="BI97" i="3"/>
  <c r="BH97" i="3"/>
  <c r="H37" i="3" s="1"/>
  <c r="BE89" i="1" s="1"/>
  <c r="BG97" i="3"/>
  <c r="BF97" i="3"/>
  <c r="H35" i="3" s="1"/>
  <c r="BC89" i="1" s="1"/>
  <c r="BI96" i="3"/>
  <c r="BH96" i="3"/>
  <c r="BG96" i="3"/>
  <c r="BF96" i="3"/>
  <c r="M35" i="3" s="1"/>
  <c r="AY89" i="1" s="1"/>
  <c r="BI95" i="3"/>
  <c r="H38" i="3" s="1"/>
  <c r="BF89" i="1" s="1"/>
  <c r="BH95" i="3"/>
  <c r="BG95" i="3"/>
  <c r="H36" i="3" s="1"/>
  <c r="BD89" i="1" s="1"/>
  <c r="BF95" i="3"/>
  <c r="M84" i="3"/>
  <c r="M83" i="3"/>
  <c r="F83" i="3"/>
  <c r="F81" i="3"/>
  <c r="F79" i="3"/>
  <c r="O15" i="3"/>
  <c r="E15" i="3"/>
  <c r="O14" i="3"/>
  <c r="O9" i="3"/>
  <c r="M81" i="3" s="1"/>
  <c r="F6" i="3"/>
  <c r="F78" i="3" s="1"/>
  <c r="AD120" i="2"/>
  <c r="AD119" i="2" s="1"/>
  <c r="AD118" i="2" s="1"/>
  <c r="Z119" i="2"/>
  <c r="Z118" i="2" s="1"/>
  <c r="AW88" i="1" s="1"/>
  <c r="BA88" i="1"/>
  <c r="AZ88" i="1"/>
  <c r="BI134" i="2"/>
  <c r="BH134" i="2"/>
  <c r="BG134" i="2"/>
  <c r="BF134" i="2"/>
  <c r="X134" i="2"/>
  <c r="W134" i="2"/>
  <c r="V134" i="2"/>
  <c r="BK134" i="2" s="1"/>
  <c r="P134" i="2" s="1"/>
  <c r="BE134" i="2" s="1"/>
  <c r="BI133" i="2"/>
  <c r="BH133" i="2"/>
  <c r="BG133" i="2"/>
  <c r="BF133" i="2"/>
  <c r="X133" i="2"/>
  <c r="W133" i="2"/>
  <c r="P133" i="2"/>
  <c r="BE133" i="2" s="1"/>
  <c r="V133" i="2"/>
  <c r="BK133" i="2" s="1"/>
  <c r="BI132" i="2"/>
  <c r="BH132" i="2"/>
  <c r="BG132" i="2"/>
  <c r="BF132" i="2"/>
  <c r="X132" i="2"/>
  <c r="W132" i="2"/>
  <c r="V132" i="2"/>
  <c r="BK132" i="2" s="1"/>
  <c r="P132" i="2" s="1"/>
  <c r="BE132" i="2" s="1"/>
  <c r="BI131" i="2"/>
  <c r="BH131" i="2"/>
  <c r="BG131" i="2"/>
  <c r="BF131" i="2"/>
  <c r="X131" i="2"/>
  <c r="W131" i="2"/>
  <c r="P131" i="2"/>
  <c r="BE131" i="2" s="1"/>
  <c r="BK131" i="2"/>
  <c r="V131" i="2"/>
  <c r="BI130" i="2"/>
  <c r="BH130" i="2"/>
  <c r="BG130" i="2"/>
  <c r="BF130" i="2"/>
  <c r="X130" i="2"/>
  <c r="X129" i="2" s="1"/>
  <c r="K91" i="2" s="1"/>
  <c r="W130" i="2"/>
  <c r="W129" i="2" s="1"/>
  <c r="H91" i="2" s="1"/>
  <c r="V130" i="2"/>
  <c r="BK130" i="2" s="1"/>
  <c r="BI125" i="2"/>
  <c r="BH125" i="2"/>
  <c r="BG125" i="2"/>
  <c r="BF125" i="2"/>
  <c r="X125" i="2"/>
  <c r="X120" i="2" s="1"/>
  <c r="W125" i="2"/>
  <c r="AD125" i="2"/>
  <c r="AB125" i="2"/>
  <c r="Z125" i="2"/>
  <c r="V125" i="2"/>
  <c r="BK125" i="2" s="1"/>
  <c r="BI121" i="2"/>
  <c r="BH121" i="2"/>
  <c r="BG121" i="2"/>
  <c r="BF121" i="2"/>
  <c r="X121" i="2"/>
  <c r="W121" i="2"/>
  <c r="AD121" i="2"/>
  <c r="AB121" i="2"/>
  <c r="AB120" i="2" s="1"/>
  <c r="AB119" i="2" s="1"/>
  <c r="AB118" i="2" s="1"/>
  <c r="Z121" i="2"/>
  <c r="Z120" i="2" s="1"/>
  <c r="V121" i="2"/>
  <c r="BK121" i="2" s="1"/>
  <c r="BK120" i="2" s="1"/>
  <c r="M115" i="2"/>
  <c r="M114" i="2"/>
  <c r="F114" i="2"/>
  <c r="F112" i="2"/>
  <c r="F110" i="2"/>
  <c r="BI99" i="2"/>
  <c r="BH99" i="2"/>
  <c r="BG99" i="2"/>
  <c r="BF99" i="2"/>
  <c r="BI98" i="2"/>
  <c r="BH98" i="2"/>
  <c r="BG98" i="2"/>
  <c r="BF98" i="2"/>
  <c r="BI97" i="2"/>
  <c r="BH97" i="2"/>
  <c r="BG97" i="2"/>
  <c r="BF97" i="2"/>
  <c r="H35" i="2" s="1"/>
  <c r="BC88" i="1" s="1"/>
  <c r="BI96" i="2"/>
  <c r="BH96" i="2"/>
  <c r="BG96" i="2"/>
  <c r="BF96" i="2"/>
  <c r="BI95" i="2"/>
  <c r="BH95" i="2"/>
  <c r="BG95" i="2"/>
  <c r="BF95" i="2"/>
  <c r="BI94" i="2"/>
  <c r="H38" i="2" s="1"/>
  <c r="BF88" i="1" s="1"/>
  <c r="BH94" i="2"/>
  <c r="BG94" i="2"/>
  <c r="H36" i="2" s="1"/>
  <c r="BD88" i="1" s="1"/>
  <c r="BF94" i="2"/>
  <c r="M84" i="2"/>
  <c r="M83" i="2"/>
  <c r="F83" i="2"/>
  <c r="M81" i="2"/>
  <c r="F81" i="2"/>
  <c r="F79" i="2"/>
  <c r="O15" i="2"/>
  <c r="E15" i="2"/>
  <c r="F84" i="2" s="1"/>
  <c r="O14" i="2"/>
  <c r="O9" i="2"/>
  <c r="M112" i="2" s="1"/>
  <c r="F6" i="2"/>
  <c r="F109" i="2" s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H93" i="1"/>
  <c r="CG93" i="1"/>
  <c r="CF93" i="1"/>
  <c r="BZ93" i="1"/>
  <c r="CE93" i="1"/>
  <c r="AM83" i="1"/>
  <c r="L83" i="1"/>
  <c r="AM82" i="1"/>
  <c r="L82" i="1"/>
  <c r="AM80" i="1"/>
  <c r="L80" i="1"/>
  <c r="L78" i="1"/>
  <c r="L77" i="1"/>
  <c r="BC87" i="1" l="1"/>
  <c r="BF87" i="1"/>
  <c r="W37" i="1" s="1"/>
  <c r="K90" i="2"/>
  <c r="X119" i="2"/>
  <c r="W120" i="4"/>
  <c r="H90" i="4"/>
  <c r="P130" i="2"/>
  <c r="BE130" i="2" s="1"/>
  <c r="BK129" i="2"/>
  <c r="M129" i="2" s="1"/>
  <c r="M91" i="2" s="1"/>
  <c r="P295" i="4"/>
  <c r="BE295" i="4" s="1"/>
  <c r="BK295" i="4"/>
  <c r="BK294" i="4" s="1"/>
  <c r="M294" i="4" s="1"/>
  <c r="M91" i="4" s="1"/>
  <c r="M120" i="2"/>
  <c r="M90" i="2" s="1"/>
  <c r="BK119" i="2"/>
  <c r="P190" i="3"/>
  <c r="BE190" i="3" s="1"/>
  <c r="BK190" i="3"/>
  <c r="BK121" i="3" s="1"/>
  <c r="X121" i="4"/>
  <c r="F84" i="3"/>
  <c r="F116" i="3"/>
  <c r="P248" i="3"/>
  <c r="BE248" i="3" s="1"/>
  <c r="BK248" i="3"/>
  <c r="P194" i="4"/>
  <c r="BE194" i="4" s="1"/>
  <c r="BK194" i="4"/>
  <c r="X121" i="3"/>
  <c r="P134" i="3"/>
  <c r="BE134" i="3" s="1"/>
  <c r="P175" i="3"/>
  <c r="BE175" i="3" s="1"/>
  <c r="P203" i="3"/>
  <c r="BE203" i="3" s="1"/>
  <c r="H36" i="4"/>
  <c r="BD90" i="1" s="1"/>
  <c r="BD87" i="1" s="1"/>
  <c r="P163" i="4"/>
  <c r="BE163" i="4" s="1"/>
  <c r="BK163" i="4"/>
  <c r="P125" i="3"/>
  <c r="BE125" i="3" s="1"/>
  <c r="BK125" i="3"/>
  <c r="AD121" i="3"/>
  <c r="AD120" i="3" s="1"/>
  <c r="AD119" i="3" s="1"/>
  <c r="P260" i="3"/>
  <c r="BE260" i="3" s="1"/>
  <c r="P128" i="4"/>
  <c r="BE128" i="4" s="1"/>
  <c r="BK128" i="4"/>
  <c r="BK121" i="4" s="1"/>
  <c r="BK167" i="4"/>
  <c r="W120" i="2"/>
  <c r="F78" i="2"/>
  <c r="BK128" i="3"/>
  <c r="P159" i="3"/>
  <c r="BE159" i="3" s="1"/>
  <c r="BK159" i="3"/>
  <c r="BK194" i="3"/>
  <c r="P221" i="3"/>
  <c r="BE221" i="3" s="1"/>
  <c r="BK221" i="3"/>
  <c r="P236" i="3"/>
  <c r="BE236" i="3" s="1"/>
  <c r="M81" i="4"/>
  <c r="M113" i="4"/>
  <c r="H37" i="4"/>
  <c r="BE90" i="1" s="1"/>
  <c r="Z121" i="4"/>
  <c r="Z120" i="4" s="1"/>
  <c r="Z119" i="4" s="1"/>
  <c r="AW90" i="1" s="1"/>
  <c r="AW87" i="1" s="1"/>
  <c r="P145" i="4"/>
  <c r="BE145" i="4" s="1"/>
  <c r="P178" i="4"/>
  <c r="BE178" i="4" s="1"/>
  <c r="P206" i="4"/>
  <c r="BE206" i="4" s="1"/>
  <c r="P239" i="4"/>
  <c r="BE239" i="4" s="1"/>
  <c r="BK296" i="4"/>
  <c r="M296" i="4" s="1"/>
  <c r="M92" i="4" s="1"/>
  <c r="BK296" i="3"/>
  <c r="M296" i="3" s="1"/>
  <c r="M92" i="3" s="1"/>
  <c r="P297" i="3"/>
  <c r="BE297" i="3" s="1"/>
  <c r="P225" i="4"/>
  <c r="BE225" i="4" s="1"/>
  <c r="BK225" i="4"/>
  <c r="P277" i="3"/>
  <c r="BE277" i="3" s="1"/>
  <c r="BK277" i="3"/>
  <c r="M35" i="2"/>
  <c r="AY88" i="1" s="1"/>
  <c r="P121" i="2"/>
  <c r="BE121" i="2" s="1"/>
  <c r="P145" i="3"/>
  <c r="BE145" i="3" s="1"/>
  <c r="P172" i="3"/>
  <c r="BE172" i="3" s="1"/>
  <c r="P206" i="3"/>
  <c r="BE206" i="3" s="1"/>
  <c r="BK295" i="3"/>
  <c r="BK294" i="3" s="1"/>
  <c r="M294" i="3" s="1"/>
  <c r="M91" i="3" s="1"/>
  <c r="X296" i="4"/>
  <c r="K92" i="4" s="1"/>
  <c r="P285" i="4"/>
  <c r="BE285" i="4" s="1"/>
  <c r="BK285" i="4"/>
  <c r="H37" i="2"/>
  <c r="BE88" i="1" s="1"/>
  <c r="BK230" i="4"/>
  <c r="P251" i="4"/>
  <c r="BE251" i="4" s="1"/>
  <c r="BK251" i="4"/>
  <c r="P263" i="4"/>
  <c r="BE263" i="4" s="1"/>
  <c r="F115" i="2"/>
  <c r="F110" i="3"/>
  <c r="W121" i="3"/>
  <c r="BK285" i="3"/>
  <c r="P125" i="2"/>
  <c r="BE125" i="2" s="1"/>
  <c r="P148" i="3"/>
  <c r="BE148" i="3" s="1"/>
  <c r="P178" i="3"/>
  <c r="BE178" i="3" s="1"/>
  <c r="P209" i="3"/>
  <c r="BE209" i="3" s="1"/>
  <c r="P239" i="3"/>
  <c r="BE239" i="3" s="1"/>
  <c r="P263" i="3"/>
  <c r="BE263" i="3" s="1"/>
  <c r="P153" i="4"/>
  <c r="BE153" i="4" s="1"/>
  <c r="P181" i="4"/>
  <c r="BE181" i="4" s="1"/>
  <c r="P214" i="4"/>
  <c r="BE214" i="4" s="1"/>
  <c r="P242" i="4"/>
  <c r="BE242" i="4" s="1"/>
  <c r="M121" i="3" l="1"/>
  <c r="M90" i="3" s="1"/>
  <c r="BK120" i="3"/>
  <c r="M121" i="4"/>
  <c r="M90" i="4" s="1"/>
  <c r="BK120" i="4"/>
  <c r="W35" i="1"/>
  <c r="AZ87" i="1"/>
  <c r="W120" i="3"/>
  <c r="H90" i="3"/>
  <c r="H90" i="2"/>
  <c r="W119" i="2"/>
  <c r="M119" i="2"/>
  <c r="M89" i="2" s="1"/>
  <c r="BK118" i="2"/>
  <c r="M118" i="2" s="1"/>
  <c r="M88" i="2" s="1"/>
  <c r="X120" i="4"/>
  <c r="K90" i="4"/>
  <c r="K90" i="3"/>
  <c r="X120" i="3"/>
  <c r="H89" i="4"/>
  <c r="W119" i="4"/>
  <c r="H88" i="4" s="1"/>
  <c r="M28" i="4" s="1"/>
  <c r="AS90" i="1" s="1"/>
  <c r="AY87" i="1"/>
  <c r="AK34" i="1" s="1"/>
  <c r="W34" i="1"/>
  <c r="X118" i="2"/>
  <c r="K88" i="2" s="1"/>
  <c r="M29" i="2" s="1"/>
  <c r="AT88" i="1" s="1"/>
  <c r="K89" i="2"/>
  <c r="BE87" i="1"/>
  <c r="K89" i="3" l="1"/>
  <c r="X119" i="3"/>
  <c r="K88" i="3" s="1"/>
  <c r="M29" i="3" s="1"/>
  <c r="AT89" i="1" s="1"/>
  <c r="W36" i="1"/>
  <c r="BA87" i="1"/>
  <c r="W119" i="3"/>
  <c r="H88" i="3" s="1"/>
  <c r="M28" i="3" s="1"/>
  <c r="AS89" i="1" s="1"/>
  <c r="H89" i="3"/>
  <c r="AT87" i="1"/>
  <c r="AK28" i="1" s="1"/>
  <c r="K89" i="4"/>
  <c r="X119" i="4"/>
  <c r="K88" i="4" s="1"/>
  <c r="M29" i="4" s="1"/>
  <c r="AT90" i="1" s="1"/>
  <c r="M99" i="2"/>
  <c r="BE99" i="2" s="1"/>
  <c r="M95" i="2"/>
  <c r="BE95" i="2" s="1"/>
  <c r="M97" i="2"/>
  <c r="BE97" i="2" s="1"/>
  <c r="M27" i="2"/>
  <c r="M98" i="2"/>
  <c r="BE98" i="2" s="1"/>
  <c r="M96" i="2"/>
  <c r="BE96" i="2" s="1"/>
  <c r="M94" i="2"/>
  <c r="M120" i="4"/>
  <c r="M89" i="4" s="1"/>
  <c r="BK119" i="4"/>
  <c r="M119" i="4" s="1"/>
  <c r="M88" i="4" s="1"/>
  <c r="H89" i="2"/>
  <c r="W118" i="2"/>
  <c r="H88" i="2" s="1"/>
  <c r="M28" i="2" s="1"/>
  <c r="AS88" i="1" s="1"/>
  <c r="AS87" i="1" s="1"/>
  <c r="AK27" i="1" s="1"/>
  <c r="M120" i="3"/>
  <c r="M89" i="3" s="1"/>
  <c r="BK119" i="3"/>
  <c r="M119" i="3" s="1"/>
  <c r="M88" i="3" s="1"/>
  <c r="BE94" i="2" l="1"/>
  <c r="M93" i="2"/>
  <c r="M98" i="3"/>
  <c r="BE98" i="3" s="1"/>
  <c r="M97" i="3"/>
  <c r="BE97" i="3" s="1"/>
  <c r="M27" i="3"/>
  <c r="M95" i="3"/>
  <c r="M96" i="3"/>
  <c r="BE96" i="3" s="1"/>
  <c r="M99" i="3"/>
  <c r="BE99" i="3" s="1"/>
  <c r="M100" i="3"/>
  <c r="BE100" i="3" s="1"/>
  <c r="M97" i="4"/>
  <c r="BE97" i="4" s="1"/>
  <c r="M27" i="4"/>
  <c r="M99" i="4"/>
  <c r="BE99" i="4" s="1"/>
  <c r="M95" i="4"/>
  <c r="M100" i="4"/>
  <c r="BE100" i="4" s="1"/>
  <c r="M98" i="4"/>
  <c r="BE98" i="4" s="1"/>
  <c r="M96" i="4"/>
  <c r="BE96" i="4" s="1"/>
  <c r="M30" i="2" l="1"/>
  <c r="L101" i="2"/>
  <c r="M94" i="4"/>
  <c r="BE95" i="4"/>
  <c r="M94" i="3"/>
  <c r="BE95" i="3"/>
  <c r="H34" i="2"/>
  <c r="BB88" i="1" s="1"/>
  <c r="M34" i="2"/>
  <c r="AX88" i="1" s="1"/>
  <c r="AV88" i="1" s="1"/>
  <c r="M34" i="3" l="1"/>
  <c r="AX89" i="1" s="1"/>
  <c r="AV89" i="1" s="1"/>
  <c r="H34" i="3"/>
  <c r="BB89" i="1" s="1"/>
  <c r="BB87" i="1" s="1"/>
  <c r="M34" i="4"/>
  <c r="AX90" i="1" s="1"/>
  <c r="AV90" i="1" s="1"/>
  <c r="H34" i="4"/>
  <c r="BB90" i="1" s="1"/>
  <c r="M30" i="3"/>
  <c r="L102" i="3"/>
  <c r="M30" i="4"/>
  <c r="L102" i="4"/>
  <c r="AU88" i="1"/>
  <c r="M32" i="2"/>
  <c r="AX87" i="1" l="1"/>
  <c r="AU89" i="1"/>
  <c r="M32" i="3"/>
  <c r="L40" i="2"/>
  <c r="AG88" i="1"/>
  <c r="AU90" i="1"/>
  <c r="AU87" i="1" s="1"/>
  <c r="M32" i="4"/>
  <c r="AV87" i="1" l="1"/>
  <c r="AN88" i="1"/>
  <c r="L40" i="3"/>
  <c r="AG89" i="1"/>
  <c r="AN89" i="1" s="1"/>
  <c r="L40" i="4"/>
  <c r="AG90" i="1"/>
  <c r="AN90" i="1" s="1"/>
  <c r="AG87" i="1" l="1"/>
  <c r="AG96" i="1" l="1"/>
  <c r="AG95" i="1"/>
  <c r="AG94" i="1"/>
  <c r="AK26" i="1"/>
  <c r="AG93" i="1"/>
  <c r="AN87" i="1"/>
  <c r="CD96" i="1" l="1"/>
  <c r="AV96" i="1"/>
  <c r="BY96" i="1" s="1"/>
  <c r="AG92" i="1"/>
  <c r="AV93" i="1"/>
  <c r="BY93" i="1" s="1"/>
  <c r="AN93" i="1"/>
  <c r="CD93" i="1"/>
  <c r="W33" i="1" s="1"/>
  <c r="CD94" i="1"/>
  <c r="AV94" i="1"/>
  <c r="BY94" i="1" s="1"/>
  <c r="CD95" i="1"/>
  <c r="AV95" i="1"/>
  <c r="BY95" i="1" s="1"/>
  <c r="AN96" i="1" l="1"/>
  <c r="AN95" i="1"/>
  <c r="AK33" i="1"/>
  <c r="AK29" i="1"/>
  <c r="AK31" i="1" s="1"/>
  <c r="AK39" i="1" s="1"/>
  <c r="AG98" i="1"/>
  <c r="AN94" i="1"/>
  <c r="AN92" i="1" s="1"/>
  <c r="AN98" i="1" s="1"/>
</calcChain>
</file>

<file path=xl/sharedStrings.xml><?xml version="1.0" encoding="utf-8"?>
<sst xmlns="http://schemas.openxmlformats.org/spreadsheetml/2006/main" count="4289" uniqueCount="539">
  <si>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</si>
  <si>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</si>
  <si>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</si>
  <si>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</si>
  <si>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</si>
  <si>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</si>
  <si>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</si>
  <si>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True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</si>
  <si>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</si>
  <si>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</si>
  <si>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</si>
  <si>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</si>
  <si>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</si>
  <si>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</si>
  <si>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</si>
  <si>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</si>
  <si>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</si>
  <si>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</si>
  <si>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112017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</si>
  <si>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</si>
  <si>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</si>
  <si>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IZOLAČNÍ ZELEŇ - POLANKA NAD ODROU</t>
  </si>
  <si>
    <t>JKSO:</t>
  </si>
  <si>
    <t/>
  </si>
  <si>
    <t>CC-CZ:</t>
  </si>
  <si>
    <t>Místo:</t>
  </si>
  <si>
    <t>Polanka nad Odrou</t>
  </si>
  <si>
    <t>Datum:</t>
  </si>
  <si>
    <t>8. 11. 2017</t>
  </si>
  <si>
    <t>Objednatel:</t>
  </si>
  <si>
    <t>IČ:</t>
  </si>
  <si>
    <t>00845451</t>
  </si>
  <si>
    <t>ÚMOb Polanka nad Odrou</t>
  </si>
  <si>
    <t>DIČ:</t>
  </si>
  <si>
    <t>Zhotovitel:</t>
  </si>
  <si>
    <t>Vyplň údaj</t>
  </si>
  <si>
    <t>Projektant:</t>
  </si>
  <si>
    <t>Ing.Magda Cigánková Fialová</t>
  </si>
  <si>
    <t>Zpracovatel:</t>
  </si>
  <si>
    <t>69221189</t>
  </si>
  <si>
    <t>Ing. Magda Cigánková Fialová</t>
  </si>
  <si>
    <t>CZ7652225548</t>
  </si>
  <si>
    <t>Poznámka:</t>
  </si>
  <si>
    <t>Náklady z rozpočtů</t>
  </si>
  <si>
    <t>Materiál</t>
  </si>
  <si>
    <t>Montáž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</si>
  <si>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</si>
  <si>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</si>
  <si>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</si>
  <si>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</si>
  <si>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</si>
  <si>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</si>
  <si>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</si>
  <si>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</si>
  <si>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</si>
  <si>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</si>
  <si>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</si>
  <si>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</si>
  <si>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</si>
  <si>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</si>
  <si>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</si>
  <si>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</si>
  <si>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</si>
  <si>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</si>
  <si>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</si>
  <si>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</si>
  <si>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</si>
  <si>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</si>
  <si>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</si>
  <si>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</si>
  <si>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</si>
  <si>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</si>
  <si>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</si>
  <si>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</si>
  <si>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</si>
  <si>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</si>
  <si>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</si>
  <si>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</si>
  <si>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</si>
  <si>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</si>
  <si>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</si>
  <si>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</si>
  <si>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</si>
  <si>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</si>
  <si>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</si>
  <si>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</si>
  <si>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</si>
  <si>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</si>
  <si>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</si>
  <si>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{5faf4670-8728-41c8-a49c-9dd2b0023eb6}</t>
  </si>
  <si>
    <t>{00000000-0000-0000-0000-000000000000}</t>
  </si>
  <si>
    <t>/</t>
  </si>
  <si>
    <t>00</t>
  </si>
  <si>
    <t>VEDLEJŠÍ A OSTATNÍ NÁKLADY</t>
  </si>
  <si>
    <t>1</t>
  </si>
  <si>
    <t>{40c969c1-e1ab-4bef-8431-f5ca92e89d2c}</t>
  </si>
  <si>
    <t>01</t>
  </si>
  <si>
    <t>ČÁST F - SADOVÉ ÚPRAVY</t>
  </si>
  <si>
    <t>{5b443d53-5e09-47d3-8ebd-bf23b55c7d8e}</t>
  </si>
  <si>
    <t>02</t>
  </si>
  <si>
    <t>ČÁST G - SADOVÉ ÚPRAVY</t>
  </si>
  <si>
    <t>{2451118d-fd6c-43e0-ba36-e67d2bec3f14}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</si>
  <si>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</si>
  <si>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</si>
  <si>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</si>
  <si>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</si>
  <si>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</si>
  <si>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</si>
  <si>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</si>
  <si>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</si>
  <si>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</si>
  <si>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</si>
  <si>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</si>
  <si>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</si>
  <si>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</si>
  <si>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</si>
  <si>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</si>
  <si>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</si>
  <si>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</si>
  <si>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00 - VEDLEJŠÍ A OSTATNÍ NÁKLADY</t>
  </si>
  <si>
    <t>Náklady z rozpočtu</t>
  </si>
  <si>
    <t>REKAPITULACE ROZPOČTU</t>
  </si>
  <si>
    <t>Kód - Popis</t>
  </si>
  <si>
    <t>Materiál [CZK]</t>
  </si>
  <si>
    <t>Montáž [CZK]</t>
  </si>
  <si>
    <t>Cena celkem [CZK]</t>
  </si>
  <si>
    <t>1) Náklady z rozpočtu</t>
  </si>
  <si>
    <t>-1</t>
  </si>
  <si>
    <t>VRN - Vedlejší rozpočtové náklady</t>
  </si>
  <si>
    <t xml:space="preserve">    VRN1 - Průzkumné, geodetické a projektové práce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</si>
  <si>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</si>
  <si>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</si>
  <si>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</si>
  <si>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</si>
  <si>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</si>
  <si>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</si>
  <si>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</si>
  <si>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</si>
  <si>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</si>
  <si>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</si>
  <si>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</si>
  <si>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</si>
  <si>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</si>
  <si>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</si>
  <si>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</si>
  <si>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</si>
  <si>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 materiál [CZK]</t>
  </si>
  <si>
    <t>J. montáž [CZK]</t>
  </si>
  <si>
    <t>Poznámka</t>
  </si>
  <si>
    <t>J.cena [CZK]</t>
  </si>
  <si>
    <t>Materiál celkem [CZK]</t>
  </si>
  <si>
    <t>Montáž celkem [CZK]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</si>
  <si>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</si>
  <si>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</si>
  <si>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</si>
  <si>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</si>
  <si>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</si>
  <si>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</si>
  <si>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5</t>
  </si>
  <si>
    <t>ROZPOCET</t>
  </si>
  <si>
    <t>K</t>
  </si>
  <si>
    <t>012002000</t>
  </si>
  <si>
    <t>Geodetické práce</t>
  </si>
  <si>
    <t>kpl</t>
  </si>
  <si>
    <t>1024</t>
  </si>
  <si>
    <t>1458818451</t>
  </si>
  <si>
    <t>"náklady na vytýčení stavby a inženýrských sítí"</t>
  </si>
  <si>
    <t>VV</t>
  </si>
  <si>
    <t>Součet</t>
  </si>
  <si>
    <t>4</t>
  </si>
  <si>
    <t>032002000</t>
  </si>
  <si>
    <t>Vybavení staveniště</t>
  </si>
  <si>
    <t>1061786753</t>
  </si>
  <si>
    <t>"náklady na zařízení staveniště, spotřebu energií atd."</t>
  </si>
  <si>
    <t>VP - Vícepráce</t>
  </si>
  <si>
    <t>PN</t>
  </si>
  <si>
    <t>01 - ČÁST F - SADOVÉ ÚPRAVY</t>
  </si>
  <si>
    <t>HSV - Práce a dodávky HSV</t>
  </si>
  <si>
    <t xml:space="preserve">    1 - Zemní práce</t>
  </si>
  <si>
    <t xml:space="preserve">    998 - Přesun hmot</t>
  </si>
  <si>
    <t>111151131</t>
  </si>
  <si>
    <t>Pokosení trávníku lučního plochy do 1000 m2 s odvozem do 20 km v rovině a svahu do 1:5</t>
  </si>
  <si>
    <t>m2</t>
  </si>
  <si>
    <t>1582427817</t>
  </si>
  <si>
    <t>"celkové pokosení pozemku" 2525</t>
  </si>
  <si>
    <t>181301101</t>
  </si>
  <si>
    <t>Rozprostření ornice tl vrstvy do 100 mm pl do 500 m2 v rovině nebo ve svahu do 1:5</t>
  </si>
  <si>
    <t>-815537725</t>
  </si>
  <si>
    <t>"výsadbové záhony - modely" 566</t>
  </si>
  <si>
    <t>3</t>
  </si>
  <si>
    <t>M</t>
  </si>
  <si>
    <t>1-substrát-záh.</t>
  </si>
  <si>
    <t>zahradní substrát pro obohacení výsadbových záhonů ve vrstvě 8cm</t>
  </si>
  <si>
    <t>m3</t>
  </si>
  <si>
    <t>8</t>
  </si>
  <si>
    <t>1519352415</t>
  </si>
  <si>
    <t>"výsadbový záhon" 566*0,08*1,03</t>
  </si>
  <si>
    <t>183101213</t>
  </si>
  <si>
    <t>Jamky pro výsadbu s výměnou 50 % půdy zeminy tř 1 až 4 objem do 0,05 m3 v rovině a svahu do 1:5</t>
  </si>
  <si>
    <t>kus</t>
  </si>
  <si>
    <t>688021369</t>
  </si>
  <si>
    <t>"keře"  654</t>
  </si>
  <si>
    <t>103211001</t>
  </si>
  <si>
    <t>pěstební substrát pro stromy a keře</t>
  </si>
  <si>
    <t>1711441426</t>
  </si>
  <si>
    <t>"dle technické zprávy"</t>
  </si>
  <si>
    <t>"Kulturní vrstva půdy - 50% objemu%"</t>
  </si>
  <si>
    <t>"štěrk frakce 8-16 - 20% objemu"</t>
  </si>
  <si>
    <t>"štěrk frakce 4-8 - 10% objemu"</t>
  </si>
  <si>
    <t>"písek - 20% objemu"</t>
  </si>
  <si>
    <t>"hydrogel dle návodu cca 1kg/m3"</t>
  </si>
  <si>
    <t>"stromy" 1*64*0,5*1,03</t>
  </si>
  <si>
    <t>"odrostky" 180*0,125*0,5*1,03</t>
  </si>
  <si>
    <t>"keře" 654*0,02*0,5*1,03</t>
  </si>
  <si>
    <t>6</t>
  </si>
  <si>
    <t>183101214</t>
  </si>
  <si>
    <t>Jamky pro výsadbu s výměnou 50 % půdy zeminy tř 1 až 4 objem do 0,125 m3 v rovině a svahu do 1:5</t>
  </si>
  <si>
    <t>-1042389703</t>
  </si>
  <si>
    <t>"odrostky" 180</t>
  </si>
  <si>
    <t>7</t>
  </si>
  <si>
    <t>183101221</t>
  </si>
  <si>
    <t>Jamky pro výsadbu s výměnou 50 % půdy zeminy tř 1 až 4 objem do 1 m3 v rovině a svahu do 1:5</t>
  </si>
  <si>
    <t>-2007757181</t>
  </si>
  <si>
    <t>"Listnaté balové stromy" 32</t>
  </si>
  <si>
    <t>"Jehličnaté balové stromy" 32</t>
  </si>
  <si>
    <t>"dle technické zprávy a výkresu č.3"</t>
  </si>
  <si>
    <t>183205112</t>
  </si>
  <si>
    <t>Založení záhonu v rovině a svahu do 1:5 zemina tř 3</t>
  </si>
  <si>
    <t>1207225763</t>
  </si>
  <si>
    <t>"dle technické zprávy a výkresu č.6" 566</t>
  </si>
  <si>
    <t>9</t>
  </si>
  <si>
    <t>183403132</t>
  </si>
  <si>
    <t>Obdělání půdy rytím zemina tř 3 v rovině a svahu do 1:5</t>
  </si>
  <si>
    <t>1307983884</t>
  </si>
  <si>
    <t>10</t>
  </si>
  <si>
    <t>184102111</t>
  </si>
  <si>
    <t>Výsadba dřeviny s balem D do 0,2 m do jamky se zalitím v rovině a svahu do 1:5</t>
  </si>
  <si>
    <t>895182293</t>
  </si>
  <si>
    <t>"keře do záhonu" 654</t>
  </si>
  <si>
    <t xml:space="preserve">"včetně zasřižení sazenice po výsadbě" </t>
  </si>
  <si>
    <t>11</t>
  </si>
  <si>
    <t>184102112</t>
  </si>
  <si>
    <t>Výsadba dřeviny s balem D do 0,3 m do jamky se zalitím v rovině a svahu do 1:5</t>
  </si>
  <si>
    <t>-552307643</t>
  </si>
  <si>
    <t>"včetně zastřižení sazenice po výsadbě"</t>
  </si>
  <si>
    <t>12</t>
  </si>
  <si>
    <t>184102116</t>
  </si>
  <si>
    <t>Výsadba dřeviny s balem D do 0,8 m do jamky se zalitím v rovině a svahu do 1:5</t>
  </si>
  <si>
    <t>-1812350532</t>
  </si>
  <si>
    <t>"stromy listnaté" 32</t>
  </si>
  <si>
    <t>"stromy jehličnaté" 32</t>
  </si>
  <si>
    <t>"včetně komparativního řezu po výsadbě"</t>
  </si>
  <si>
    <t>13</t>
  </si>
  <si>
    <t>184215112</t>
  </si>
  <si>
    <t>Ukotvení kmene dřevin jedním kůlem D do 0,1 m délky do 2 m</t>
  </si>
  <si>
    <t>664848206</t>
  </si>
  <si>
    <t>14</t>
  </si>
  <si>
    <t>184215113</t>
  </si>
  <si>
    <t>Ukotvení kmene dřevin jedním kůlem D do 0,1 m délky do 3 m</t>
  </si>
  <si>
    <t>-658741077</t>
  </si>
  <si>
    <t>"jehličnaté stromy" 32</t>
  </si>
  <si>
    <t>0522172</t>
  </si>
  <si>
    <t>tyče dřevěné tl. 6 cm dl.2m vč. úvazků</t>
  </si>
  <si>
    <t>ks</t>
  </si>
  <si>
    <t>-1637372232</t>
  </si>
  <si>
    <t>"impregnované kůly k odrostkům" 180</t>
  </si>
  <si>
    <t>16</t>
  </si>
  <si>
    <t>0522171</t>
  </si>
  <si>
    <t>tyče dřevěné tl. 10 cm dl.3m vč.příček a úvazků</t>
  </si>
  <si>
    <t>-1130528130</t>
  </si>
  <si>
    <t>"listnaté stromy" 32*3*1,03</t>
  </si>
  <si>
    <t>"jehličnaté stromy" 32*1*1,03</t>
  </si>
  <si>
    <t>17</t>
  </si>
  <si>
    <t>184215133</t>
  </si>
  <si>
    <t>Ukotvení kmene dřevin třemi kůly D do 0,1 m délky do 3 m</t>
  </si>
  <si>
    <t>-2063335492</t>
  </si>
  <si>
    <t>"listnaté stromy" 32</t>
  </si>
  <si>
    <t>"dle technické zprávy a výkresu č.9"</t>
  </si>
  <si>
    <t>"včetně uchycení příček a úvazků"</t>
  </si>
  <si>
    <t>18</t>
  </si>
  <si>
    <t>184501141</t>
  </si>
  <si>
    <t>Zhotovení obalu z rákosové nebo kokosové rohože v rovině a svahu do 1:5</t>
  </si>
  <si>
    <t>1149373629</t>
  </si>
  <si>
    <t>32*3,14*0,2*2</t>
  </si>
  <si>
    <t>"dle. výkresu č.9 a technické zprávy"</t>
  </si>
  <si>
    <t>19</t>
  </si>
  <si>
    <t>618940030</t>
  </si>
  <si>
    <t>rákosová rohož</t>
  </si>
  <si>
    <t>-52073341</t>
  </si>
  <si>
    <t>32*3,14*0,2*2*1*1,2</t>
  </si>
  <si>
    <t>20</t>
  </si>
  <si>
    <t>1-hnojivo-tab</t>
  </si>
  <si>
    <t>D+M tabletové dlouhodobé hnojivo 10g</t>
  </si>
  <si>
    <t>tab</t>
  </si>
  <si>
    <t>-1930305075</t>
  </si>
  <si>
    <t>"stromy balové"  64*10</t>
  </si>
  <si>
    <t>"odrostky"  180*3</t>
  </si>
  <si>
    <t>"keře listnaté"  654*3</t>
  </si>
  <si>
    <t>"dle. technické zprávy a výkresu č.9"</t>
  </si>
  <si>
    <t>184802111</t>
  </si>
  <si>
    <t>Chemické odplevelení před založením kultury nad 20 m2 postřikem na široko v rovině a svahu do 1:5</t>
  </si>
  <si>
    <t>1923790337</t>
  </si>
  <si>
    <t>"výměra záhonu k chemickému ošetření" 566</t>
  </si>
  <si>
    <t>22</t>
  </si>
  <si>
    <t>184813132</t>
  </si>
  <si>
    <t>Ochrana jehličnatých dřevin přes 70 cm před okusem chemickým nátěrem v rovině a svahu do 1:5</t>
  </si>
  <si>
    <t>KUS</t>
  </si>
  <si>
    <t>1529390023</t>
  </si>
  <si>
    <t>" jehličnaté stromy a odrostky" 32+54</t>
  </si>
  <si>
    <t>23</t>
  </si>
  <si>
    <t>184813136</t>
  </si>
  <si>
    <t>Ochrana dřevin přes 70 cm před okusem chemickým postřikem v rovině a svahu do 1:5</t>
  </si>
  <si>
    <t>-1345375733</t>
  </si>
  <si>
    <t>"listnaté keře" 654</t>
  </si>
  <si>
    <t>"listnaté odrostky" 180</t>
  </si>
  <si>
    <t>24</t>
  </si>
  <si>
    <t>chránička kmen</t>
  </si>
  <si>
    <t>Chránička kmene proti okusu, plastová v.100cm na odrostky a km.12-14</t>
  </si>
  <si>
    <t>-458358732</t>
  </si>
  <si>
    <t>"dle specifikace v technické zprávě" 180</t>
  </si>
  <si>
    <t>25</t>
  </si>
  <si>
    <t>103911001</t>
  </si>
  <si>
    <t>štěpka mulčovací VL</t>
  </si>
  <si>
    <t>-1576912993</t>
  </si>
  <si>
    <t>"Záhony keřů" 566*0,07*1,03</t>
  </si>
  <si>
    <t>"stromy solitérně vysazované" 64*3,14*1*1*0,1*1,03</t>
  </si>
  <si>
    <t>26</t>
  </si>
  <si>
    <t>184911421</t>
  </si>
  <si>
    <t>Mulčování rostlin kůrou tl. do 0,1 m v rovině a svahu do 1:5</t>
  </si>
  <si>
    <t>487627640</t>
  </si>
  <si>
    <t>"autoregulační výsadbové záhony" 566</t>
  </si>
  <si>
    <t>"solitérně vysazované stromy mimo" 3,14*1*1*64</t>
  </si>
  <si>
    <t>27</t>
  </si>
  <si>
    <t>185804312</t>
  </si>
  <si>
    <t>Zalití rostlin vodou plocha přes 20 m2 s dovozem a vodou</t>
  </si>
  <si>
    <t>-297662777</t>
  </si>
  <si>
    <t>"stromy" 64*0,1</t>
  </si>
  <si>
    <t>"Odrostky" 180*0,05</t>
  </si>
  <si>
    <t>"keře" 654*0,01</t>
  </si>
  <si>
    <t>28</t>
  </si>
  <si>
    <t>1-odpíchnutí</t>
  </si>
  <si>
    <t>Odpíchnutí okrajů záhonu</t>
  </si>
  <si>
    <t>m</t>
  </si>
  <si>
    <t>1483718302</t>
  </si>
  <si>
    <t>"odpíchnutý okraj mezi záhonem a okolím" 395</t>
  </si>
  <si>
    <t>29</t>
  </si>
  <si>
    <t>252340030</t>
  </si>
  <si>
    <t>herbicid totální, (např.Roundup Klasik), bal. 20 l</t>
  </si>
  <si>
    <t>litr</t>
  </si>
  <si>
    <t>1181416011</t>
  </si>
  <si>
    <t>"záhony" 566*0,0005*1,03*2</t>
  </si>
  <si>
    <t>30</t>
  </si>
  <si>
    <t>026-1</t>
  </si>
  <si>
    <t>Prunus avium o.k.14-16, tř.1 s balem pr.60cm zpevněným pletiven, nasazení koruny 200cm, 2-3x přesazované</t>
  </si>
  <si>
    <t>1665759763</t>
  </si>
  <si>
    <t>"specifikace dle technické zprávy" 16</t>
  </si>
  <si>
    <t>31</t>
  </si>
  <si>
    <t>26 - 2</t>
  </si>
  <si>
    <t>Quercus robur o.k.12-14, tř.1 s balem 50cm zpevněným pletivem, nasazení 200cm, 3-3x přesazovaný</t>
  </si>
  <si>
    <t>1093117166</t>
  </si>
  <si>
    <t>"specifikace dle textové zprávy" 16</t>
  </si>
  <si>
    <t>32</t>
  </si>
  <si>
    <t>026-3</t>
  </si>
  <si>
    <t>Pinus sylvestris v.s.175-200, s balem průměr 60cm zpevněný pletivem, zavětvení k zemi</t>
  </si>
  <si>
    <t>462462414</t>
  </si>
  <si>
    <t>"dle specifikace v technické zprávě" 32</t>
  </si>
  <si>
    <t>33</t>
  </si>
  <si>
    <t>026-4</t>
  </si>
  <si>
    <t>Carpinus betulus, v.s.150+, odrostek spec.v technické zprávě</t>
  </si>
  <si>
    <t>1840385220</t>
  </si>
  <si>
    <t>72</t>
  </si>
  <si>
    <t>34</t>
  </si>
  <si>
    <t>026-5</t>
  </si>
  <si>
    <t>Quercus robur, v.s.150+, odrostek spec. v technické zprávě</t>
  </si>
  <si>
    <t>1673532261</t>
  </si>
  <si>
    <t>54</t>
  </si>
  <si>
    <t>35</t>
  </si>
  <si>
    <t>026-6</t>
  </si>
  <si>
    <t>Pinus sylvestis, v.s.150+, odrostek spec. v technické zprávě</t>
  </si>
  <si>
    <t>-164039899</t>
  </si>
  <si>
    <t>36</t>
  </si>
  <si>
    <t>026-9</t>
  </si>
  <si>
    <t>Viburnum lantana vel.60-80, tř.1 kontejner,min. 3výhonky</t>
  </si>
  <si>
    <t>1100957754</t>
  </si>
  <si>
    <t>"parametry a kvalita dle popisu v technické zprávě" 117</t>
  </si>
  <si>
    <t>37</t>
  </si>
  <si>
    <t>026-7</t>
  </si>
  <si>
    <t>Rosa canina vel.40-60, tř.1 kontejner,min. 3výhonky</t>
  </si>
  <si>
    <t>21088231</t>
  </si>
  <si>
    <t>"parametry a kvalita dle popisu v technické zprávě" 445</t>
  </si>
  <si>
    <t>38</t>
  </si>
  <si>
    <t>026-8</t>
  </si>
  <si>
    <t>Crataegus monogyna vel.60-80, tř.1 kontejner,min. 3výhonky</t>
  </si>
  <si>
    <t>1703183785</t>
  </si>
  <si>
    <t>"parametry a kvalita dle popisu v technické zprávě" 72</t>
  </si>
  <si>
    <t>39</t>
  </si>
  <si>
    <t>026-15</t>
  </si>
  <si>
    <t>Viburnum opulus vel.60-80, tř.1 kontejner,min. 3výhonky</t>
  </si>
  <si>
    <t>752087738</t>
  </si>
  <si>
    <t>40</t>
  </si>
  <si>
    <t>026-16</t>
  </si>
  <si>
    <t>Swida sanquinea vel.60-80, tř.1 kontejner,min. 3výhonky</t>
  </si>
  <si>
    <t>626548103</t>
  </si>
  <si>
    <t>41</t>
  </si>
  <si>
    <t>1-péče-keře</t>
  </si>
  <si>
    <t>Rozvojová péče o vysazené keře 5let, komplet dle popisu v technické zprávě</t>
  </si>
  <si>
    <t>-1143726535</t>
  </si>
  <si>
    <t>"2x ročně odplevelení"</t>
  </si>
  <si>
    <t>"1x ročně odstranění suchých částí"</t>
  </si>
  <si>
    <t>"přihnojení"</t>
  </si>
  <si>
    <t>"doplnění mulče"</t>
  </si>
  <si>
    <t>"sečení pásu š.1m kolem"</t>
  </si>
  <si>
    <t>"keře" 654</t>
  </si>
  <si>
    <t>42</t>
  </si>
  <si>
    <t>1-péče-odrostky</t>
  </si>
  <si>
    <t>Rozvojová a záruční péče o vysazované odrostky 5let, komplet dle popisu v technické zprávě</t>
  </si>
  <si>
    <t>-1140010585</t>
  </si>
  <si>
    <t>"1x ročně kontrola a oprava kotvení - odstranění kotvení po 5ti letech"</t>
  </si>
  <si>
    <t>"1x ročně opravný řez"</t>
  </si>
  <si>
    <t>"1x přihnojení"</t>
  </si>
  <si>
    <t>"v období sucha 3x zálivka"</t>
  </si>
  <si>
    <t>"jehličnaté odrostky" 54</t>
  </si>
  <si>
    <t>"listnaté odrostky" 126</t>
  </si>
  <si>
    <t>43</t>
  </si>
  <si>
    <t>1-péče-stromy</t>
  </si>
  <si>
    <t>Rozvojová a záruční péče o vysazené stromy 5let, komplet dle popisu v technické zprávě</t>
  </si>
  <si>
    <t>519511852</t>
  </si>
  <si>
    <t>"1x ročně doplnění mulče, odplevelení výsadbové mísy"</t>
  </si>
  <si>
    <t>"1x ročně kontrola a oprava kotvení , úvazků - odstranění kotvení po 5ti letech"</t>
  </si>
  <si>
    <t>"zálivka v období sucha 3x za sezónu"</t>
  </si>
  <si>
    <t>"jarní přihnojení"</t>
  </si>
  <si>
    <t>"odstranění obrostu na kmínku"</t>
  </si>
  <si>
    <t>44</t>
  </si>
  <si>
    <t>998231311</t>
  </si>
  <si>
    <t>Přesun hmot pro sadovnické a krajinářské úpravy vodorovně do 5000 m</t>
  </si>
  <si>
    <t>t</t>
  </si>
  <si>
    <t>-556268224</t>
  </si>
  <si>
    <t>02 - ČÁST G - SADOVÉ ÚPRAVY</t>
  </si>
  <si>
    <t>1986365661</t>
  </si>
  <si>
    <t>"celkové pokosení pozemku" 7196</t>
  </si>
  <si>
    <t>74330070</t>
  </si>
  <si>
    <t>"výsadbové záhony - modely" 1289</t>
  </si>
  <si>
    <t>-145360071</t>
  </si>
  <si>
    <t>"výsadbový záhon" 1289*0,08*1,03</t>
  </si>
  <si>
    <t>1463922981</t>
  </si>
  <si>
    <t>"keře"  977</t>
  </si>
  <si>
    <t>-1963851866</t>
  </si>
  <si>
    <t>"stromy" 1*114*0,5*1,03</t>
  </si>
  <si>
    <t>"odrostky" 256*0,125*0,5*1,03</t>
  </si>
  <si>
    <t>"keře" 977*0,02*0,5*1,03</t>
  </si>
  <si>
    <t>3954378</t>
  </si>
  <si>
    <t>"odrostky" 256</t>
  </si>
  <si>
    <t>-537087053</t>
  </si>
  <si>
    <t>"Listnaté balové stromy" 24</t>
  </si>
  <si>
    <t>"Jehličnaté balové stromy" 90</t>
  </si>
  <si>
    <t>-186526148</t>
  </si>
  <si>
    <t>"dle technické zprávy a výkresu č.6" 1289</t>
  </si>
  <si>
    <t>2067350571</t>
  </si>
  <si>
    <t>-213915011</t>
  </si>
  <si>
    <t>"keře do záhonu" 977</t>
  </si>
  <si>
    <t>-1125230186</t>
  </si>
  <si>
    <t>1692243490</t>
  </si>
  <si>
    <t>"stromy listnaté" 24</t>
  </si>
  <si>
    <t>"stromy jehličnaté" 90</t>
  </si>
  <si>
    <t>-770734360</t>
  </si>
  <si>
    <t>2002715875</t>
  </si>
  <si>
    <t>"jehličnaté stromy" 90</t>
  </si>
  <si>
    <t>-2038333496</t>
  </si>
  <si>
    <t>"impregnované kůly k odrostkům" 256</t>
  </si>
  <si>
    <t>159798323</t>
  </si>
  <si>
    <t>"listnaté stromy" 24*3*1,03</t>
  </si>
  <si>
    <t>"jehličnaté stromy" 90*1*1,03</t>
  </si>
  <si>
    <t>-791042979</t>
  </si>
  <si>
    <t>"listnaté stromy" 24</t>
  </si>
  <si>
    <t>-2092541765</t>
  </si>
  <si>
    <t>24*3,14*0,2*2</t>
  </si>
  <si>
    <t>-615477283</t>
  </si>
  <si>
    <t>24*3,14*0,2*2*1*1,2</t>
  </si>
  <si>
    <t>1329546275</t>
  </si>
  <si>
    <t>"stromy balové"  114*10</t>
  </si>
  <si>
    <t>"odrostky"  256*3</t>
  </si>
  <si>
    <t>"keře listnaté"  977*3</t>
  </si>
  <si>
    <t>349576869</t>
  </si>
  <si>
    <t>"výměra záhonu k chemickému ošetření" 1289</t>
  </si>
  <si>
    <t>-1265716054</t>
  </si>
  <si>
    <t>" jehličnaté stromy a odrostky" 107</t>
  </si>
  <si>
    <t>-388929915</t>
  </si>
  <si>
    <t>"listnaté keře" 977</t>
  </si>
  <si>
    <t>"listnaté odrostky" 239</t>
  </si>
  <si>
    <t>-1218892341</t>
  </si>
  <si>
    <t>"dle specifikace v technické zprávě" 256</t>
  </si>
  <si>
    <t>1962884597</t>
  </si>
  <si>
    <t>"Záhony keřů" 1289*0,07*1,03</t>
  </si>
  <si>
    <t>"stromy solitérně vysazované" 114*3,14*1*1*0,1*1,03</t>
  </si>
  <si>
    <t>-1107540511</t>
  </si>
  <si>
    <t>"autoregulační výsadbové záhony" 1289</t>
  </si>
  <si>
    <t>"solitérně vysazované stromy mimo" 3,14*1*1*114</t>
  </si>
  <si>
    <t>-2113286829</t>
  </si>
  <si>
    <t>"stromy" 114*0,1</t>
  </si>
  <si>
    <t>"Odrostky" 256*0,05</t>
  </si>
  <si>
    <t>"keře" 977*0,01</t>
  </si>
  <si>
    <t>-26040693</t>
  </si>
  <si>
    <t>"odpíchnutý okraj mezi záhonem a okolím" 800</t>
  </si>
  <si>
    <t>332915328</t>
  </si>
  <si>
    <t>"záhony" 1289*0,0005*1,03*2</t>
  </si>
  <si>
    <t>1820568378</t>
  </si>
  <si>
    <t>"specifikace dle textové zprávy" 24</t>
  </si>
  <si>
    <t>1041239701</t>
  </si>
  <si>
    <t>"dle specifikace v technické zprávě" 90</t>
  </si>
  <si>
    <t>406034360</t>
  </si>
  <si>
    <t>102</t>
  </si>
  <si>
    <t>026-12</t>
  </si>
  <si>
    <t>Populus tremula, v.s.150+, odrostek spec. v technické zprávě</t>
  </si>
  <si>
    <t>1196512855</t>
  </si>
  <si>
    <t>56</t>
  </si>
  <si>
    <t>026-13</t>
  </si>
  <si>
    <t>Salix alba, v.s.150+, odrostek spec. v technické zprávě</t>
  </si>
  <si>
    <t>683940250</t>
  </si>
  <si>
    <t>1536117602</t>
  </si>
  <si>
    <t>026-14</t>
  </si>
  <si>
    <t>Acer platanoides, v.s.150+, odrostek spec. v technické zprávě</t>
  </si>
  <si>
    <t>-1468336325</t>
  </si>
  <si>
    <t>50</t>
  </si>
  <si>
    <t>-235588831</t>
  </si>
  <si>
    <t>"parametry a kvalita dle popisu v technické zprávě" 242</t>
  </si>
  <si>
    <t>1726085062</t>
  </si>
  <si>
    <t>190</t>
  </si>
  <si>
    <t>1790753723</t>
  </si>
  <si>
    <t>294</t>
  </si>
  <si>
    <t>026-17</t>
  </si>
  <si>
    <t>Euonymus europaeus vel.60-80, tř.1 kontejner,min. 3výhonky</t>
  </si>
  <si>
    <t>-1220852061</t>
  </si>
  <si>
    <t>251</t>
  </si>
  <si>
    <t>1947918725</t>
  </si>
  <si>
    <t>"keře" 977</t>
  </si>
  <si>
    <t>-871297529</t>
  </si>
  <si>
    <t>"jehličnaté odrostky" 17</t>
  </si>
  <si>
    <t>1332129502</t>
  </si>
  <si>
    <t>2045246660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</si>
</sst>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17" fillId="0" borderId="14" xfId="0" applyNumberFormat="1" applyFont="1" applyBorder="1" applyAlignment="1" applyProtection="1">
      <alignment horizontal="right" vertical="center"/>
    </xf>
    <xf numFmtId="4" fontId="17" fillId="0" borderId="0" xfId="0" applyNumberFormat="1" applyFont="1" applyBorder="1" applyAlignment="1" applyProtection="1">
      <alignment horizontal="right"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35" fillId="0" borderId="12" xfId="0" applyNumberFormat="1" applyFont="1" applyBorder="1" applyAlignment="1" applyProtection="1"/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4" fontId="7" fillId="0" borderId="0" xfId="0" applyNumberFormat="1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167" fontId="1" fillId="0" borderId="0" xfId="0" applyNumberFormat="1" applyFont="1" applyBorder="1" applyAlignment="1" applyProtection="1">
      <alignment vertical="center"/>
    </xf>
    <xf numFmtId="4" fontId="1" fillId="0" borderId="17" xfId="0" applyNumberFormat="1" applyFont="1" applyBorder="1" applyAlignment="1" applyProtection="1">
      <alignment vertical="center"/>
    </xf>
    <xf numFmtId="167" fontId="1" fillId="0" borderId="17" xfId="0" applyNumberFormat="1" applyFont="1" applyBorder="1" applyAlignment="1" applyProtection="1">
      <alignment vertical="center"/>
    </xf>
    <xf numFmtId="0" fontId="39" fillId="0" borderId="25" xfId="0" applyFont="1" applyBorder="1" applyAlignment="1" applyProtection="1">
      <alignment horizontal="center" vertical="center"/>
    </xf>
    <xf numFmtId="49" fontId="39" fillId="0" borderId="25" xfId="0" applyNumberFormat="1" applyFont="1" applyBorder="1" applyAlignment="1" applyProtection="1">
      <alignment horizontal="left" vertical="center" wrapText="1"/>
    </xf>
    <xf numFmtId="0" fontId="39" fillId="0" borderId="25" xfId="0" applyFont="1" applyBorder="1" applyAlignment="1" applyProtection="1">
      <alignment horizontal="center" vertical="center" wrapText="1"/>
    </xf>
    <xf numFmtId="167" fontId="39" fillId="0" borderId="25" xfId="0" applyNumberFormat="1" applyFont="1" applyBorder="1" applyAlignment="1" applyProtection="1">
      <alignment vertical="center"/>
    </xf>
    <xf numFmtId="4" fontId="39" fillId="4" borderId="25" xfId="0" applyNumberFormat="1" applyFont="1" applyFill="1" applyBorder="1" applyAlignment="1" applyProtection="1">
      <alignment vertical="center"/>
      <protection locked="0"/>
    </xf>
    <xf numFmtId="4" fontId="26" fillId="6" borderId="0" xfId="0" applyNumberFormat="1" applyFont="1" applyFill="1" applyBorder="1" applyAlignment="1" applyProtection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2" fillId="0" borderId="0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5" fillId="0" borderId="0" xfId="0" applyNumberFormat="1" applyFont="1" applyBorder="1" applyAlignment="1" applyProtection="1">
      <alignment vertical="center"/>
    </xf>
    <xf numFmtId="4" fontId="7" fillId="0" borderId="17" xfId="0" applyNumberFormat="1" applyFont="1" applyBorder="1" applyAlignment="1" applyProtection="1"/>
    <xf numFmtId="4" fontId="7" fillId="0" borderId="17" xfId="0" applyNumberFormat="1" applyFont="1" applyBorder="1" applyAlignment="1" applyProtection="1">
      <alignment vertical="center"/>
    </xf>
    <xf numFmtId="4" fontId="5" fillId="0" borderId="17" xfId="0" applyNumberFormat="1" applyFont="1" applyBorder="1" applyAlignment="1" applyProtection="1"/>
    <xf numFmtId="4" fontId="27" fillId="0" borderId="17" xfId="0" applyNumberFormat="1" applyFont="1" applyBorder="1" applyAlignment="1" applyProtection="1">
      <alignment vertical="center"/>
    </xf>
    <xf numFmtId="0" fontId="14" fillId="2" borderId="0" xfId="1" applyFont="1" applyFill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</xf>
    <xf numFmtId="0" fontId="37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4" fontId="34" fillId="0" borderId="0" xfId="0" applyNumberFormat="1" applyFont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5" fillId="0" borderId="23" xfId="0" applyNumberFormat="1" applyFont="1" applyBorder="1" applyAlignment="1" applyProtection="1"/>
    <xf numFmtId="4" fontId="27" fillId="0" borderId="23" xfId="0" applyNumberFormat="1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39" fillId="0" borderId="25" xfId="0" applyFont="1" applyBorder="1" applyAlignment="1" applyProtection="1">
      <alignment horizontal="left" vertical="center" wrapText="1"/>
    </xf>
    <xf numFmtId="0" fontId="39" fillId="0" borderId="25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9"/>
  <sheetViews>
    <sheetView showGridLines="0" tabSelected="1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8" width="25.85546875" hidden="1" customWidth="1"/>
    <col min="49" max="49" width="25" hidden="1" customWidth="1"/>
    <col min="50" max="54" width="21.7109375" hidden="1" customWidth="1"/>
    <col min="55" max="55" width="19.140625" hidden="1" customWidth="1"/>
    <col min="56" max="56" width="25" hidden="1" customWidth="1"/>
    <col min="57" max="58" width="19.140625" hidden="1" customWidth="1"/>
    <col min="59" max="59" width="66.42578125" customWidth="1"/>
    <col min="71" max="89" width="9.28515625" hidden="1"/>
  </cols>
  <sheetData>
    <row r="1" spans="1:73" ht="21.45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7</v>
      </c>
    </row>
    <row r="2" spans="1:73" ht="36.9" customHeight="1">
      <c r="C2" s="253" t="s">
        <v>8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R2" s="220" t="s">
        <v>9</v>
      </c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S2" s="20" t="s">
        <v>10</v>
      </c>
      <c r="BT2" s="20" t="s">
        <v>11</v>
      </c>
    </row>
    <row r="3" spans="1:73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10</v>
      </c>
      <c r="BT3" s="20" t="s">
        <v>12</v>
      </c>
    </row>
    <row r="4" spans="1:73" ht="36.9" customHeight="1">
      <c r="B4" s="24"/>
      <c r="C4" s="246" t="s">
        <v>13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5"/>
      <c r="AS4" s="26" t="s">
        <v>14</v>
      </c>
      <c r="BG4" s="27" t="s">
        <v>15</v>
      </c>
      <c r="BS4" s="20" t="s">
        <v>16</v>
      </c>
    </row>
    <row r="5" spans="1:73" ht="14.4" customHeight="1">
      <c r="B5" s="24"/>
      <c r="C5" s="28"/>
      <c r="D5" s="29" t="s">
        <v>17</v>
      </c>
      <c r="E5" s="28"/>
      <c r="F5" s="28"/>
      <c r="G5" s="28"/>
      <c r="H5" s="28"/>
      <c r="I5" s="28"/>
      <c r="J5" s="28"/>
      <c r="K5" s="257" t="s">
        <v>18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8"/>
      <c r="AQ5" s="25"/>
      <c r="BG5" s="255" t="s">
        <v>19</v>
      </c>
      <c r="BS5" s="20" t="s">
        <v>10</v>
      </c>
    </row>
    <row r="6" spans="1:73" ht="36.9" customHeight="1">
      <c r="B6" s="24"/>
      <c r="C6" s="28"/>
      <c r="D6" s="31" t="s">
        <v>20</v>
      </c>
      <c r="E6" s="28"/>
      <c r="F6" s="28"/>
      <c r="G6" s="28"/>
      <c r="H6" s="28"/>
      <c r="I6" s="28"/>
      <c r="J6" s="28"/>
      <c r="K6" s="259" t="s">
        <v>21</v>
      </c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8"/>
      <c r="AQ6" s="25"/>
      <c r="BG6" s="256"/>
      <c r="BS6" s="20" t="s">
        <v>10</v>
      </c>
    </row>
    <row r="7" spans="1:73" ht="14.4" customHeight="1">
      <c r="B7" s="24"/>
      <c r="C7" s="28"/>
      <c r="D7" s="32" t="s">
        <v>22</v>
      </c>
      <c r="E7" s="28"/>
      <c r="F7" s="28"/>
      <c r="G7" s="28"/>
      <c r="H7" s="28"/>
      <c r="I7" s="28"/>
      <c r="J7" s="28"/>
      <c r="K7" s="30" t="s">
        <v>23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24</v>
      </c>
      <c r="AL7" s="28"/>
      <c r="AM7" s="28"/>
      <c r="AN7" s="30" t="s">
        <v>23</v>
      </c>
      <c r="AO7" s="28"/>
      <c r="AP7" s="28"/>
      <c r="AQ7" s="25"/>
      <c r="BG7" s="256"/>
      <c r="BS7" s="20" t="s">
        <v>10</v>
      </c>
    </row>
    <row r="8" spans="1:73" ht="14.4" customHeight="1">
      <c r="B8" s="24"/>
      <c r="C8" s="28"/>
      <c r="D8" s="32" t="s">
        <v>25</v>
      </c>
      <c r="E8" s="28"/>
      <c r="F8" s="28"/>
      <c r="G8" s="28"/>
      <c r="H8" s="28"/>
      <c r="I8" s="28"/>
      <c r="J8" s="28"/>
      <c r="K8" s="30" t="s">
        <v>26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27</v>
      </c>
      <c r="AL8" s="28"/>
      <c r="AM8" s="28"/>
      <c r="AN8" s="33" t="s">
        <v>28</v>
      </c>
      <c r="AO8" s="28"/>
      <c r="AP8" s="28"/>
      <c r="AQ8" s="25"/>
      <c r="BG8" s="256"/>
      <c r="BS8" s="20" t="s">
        <v>10</v>
      </c>
    </row>
    <row r="9" spans="1:73" ht="14.4" customHeight="1">
      <c r="B9" s="2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5"/>
      <c r="BG9" s="256"/>
      <c r="BS9" s="20" t="s">
        <v>10</v>
      </c>
    </row>
    <row r="10" spans="1:73" ht="14.4" customHeight="1">
      <c r="B10" s="24"/>
      <c r="C10" s="28"/>
      <c r="D10" s="32" t="s">
        <v>29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30</v>
      </c>
      <c r="AL10" s="28"/>
      <c r="AM10" s="28"/>
      <c r="AN10" s="30" t="s">
        <v>31</v>
      </c>
      <c r="AO10" s="28"/>
      <c r="AP10" s="28"/>
      <c r="AQ10" s="25"/>
      <c r="BG10" s="256"/>
      <c r="BS10" s="20" t="s">
        <v>10</v>
      </c>
    </row>
    <row r="11" spans="1:73" ht="18.45" customHeight="1">
      <c r="B11" s="24"/>
      <c r="C11" s="28"/>
      <c r="D11" s="28"/>
      <c r="E11" s="30" t="s">
        <v>32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33</v>
      </c>
      <c r="AL11" s="28"/>
      <c r="AM11" s="28"/>
      <c r="AN11" s="30" t="s">
        <v>23</v>
      </c>
      <c r="AO11" s="28"/>
      <c r="AP11" s="28"/>
      <c r="AQ11" s="25"/>
      <c r="BG11" s="256"/>
      <c r="BS11" s="20" t="s">
        <v>10</v>
      </c>
    </row>
    <row r="12" spans="1:73" ht="6.9" customHeight="1">
      <c r="B12" s="2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5"/>
      <c r="BG12" s="256"/>
      <c r="BS12" s="20" t="s">
        <v>10</v>
      </c>
    </row>
    <row r="13" spans="1:73" ht="14.4" customHeight="1">
      <c r="B13" s="24"/>
      <c r="C13" s="28"/>
      <c r="D13" s="32" t="s">
        <v>34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30</v>
      </c>
      <c r="AL13" s="28"/>
      <c r="AM13" s="28"/>
      <c r="AN13" s="34" t="s">
        <v>35</v>
      </c>
      <c r="AO13" s="28"/>
      <c r="AP13" s="28"/>
      <c r="AQ13" s="25"/>
      <c r="BG13" s="256"/>
      <c r="BS13" s="20" t="s">
        <v>10</v>
      </c>
    </row>
    <row r="14" spans="1:73" ht="13.2">
      <c r="B14" s="24"/>
      <c r="C14" s="28"/>
      <c r="D14" s="28"/>
      <c r="E14" s="260" t="s">
        <v>35</v>
      </c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32" t="s">
        <v>33</v>
      </c>
      <c r="AL14" s="28"/>
      <c r="AM14" s="28"/>
      <c r="AN14" s="34" t="s">
        <v>35</v>
      </c>
      <c r="AO14" s="28"/>
      <c r="AP14" s="28"/>
      <c r="AQ14" s="25"/>
      <c r="BG14" s="256"/>
      <c r="BS14" s="20" t="s">
        <v>10</v>
      </c>
    </row>
    <row r="15" spans="1:73" ht="6.9" customHeight="1">
      <c r="B15" s="2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5"/>
      <c r="BG15" s="256"/>
      <c r="BS15" s="20" t="s">
        <v>6</v>
      </c>
    </row>
    <row r="16" spans="1:73" ht="14.4" customHeight="1">
      <c r="B16" s="24"/>
      <c r="C16" s="28"/>
      <c r="D16" s="32" t="s">
        <v>36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30</v>
      </c>
      <c r="AL16" s="28"/>
      <c r="AM16" s="28"/>
      <c r="AN16" s="30" t="s">
        <v>23</v>
      </c>
      <c r="AO16" s="28"/>
      <c r="AP16" s="28"/>
      <c r="AQ16" s="25"/>
      <c r="BG16" s="256"/>
      <c r="BS16" s="20" t="s">
        <v>6</v>
      </c>
    </row>
    <row r="17" spans="2:71" ht="18.45" customHeight="1">
      <c r="B17" s="24"/>
      <c r="C17" s="28"/>
      <c r="D17" s="28"/>
      <c r="E17" s="30" t="s">
        <v>37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33</v>
      </c>
      <c r="AL17" s="28"/>
      <c r="AM17" s="28"/>
      <c r="AN17" s="30" t="s">
        <v>23</v>
      </c>
      <c r="AO17" s="28"/>
      <c r="AP17" s="28"/>
      <c r="AQ17" s="25"/>
      <c r="BG17" s="256"/>
      <c r="BS17" s="20" t="s">
        <v>7</v>
      </c>
    </row>
    <row r="18" spans="2:71" ht="6.9" customHeight="1">
      <c r="B18" s="2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5"/>
      <c r="BG18" s="256"/>
      <c r="BS18" s="20" t="s">
        <v>10</v>
      </c>
    </row>
    <row r="19" spans="2:71" ht="14.4" customHeight="1">
      <c r="B19" s="24"/>
      <c r="C19" s="28"/>
      <c r="D19" s="32" t="s">
        <v>38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30</v>
      </c>
      <c r="AL19" s="28"/>
      <c r="AM19" s="28"/>
      <c r="AN19" s="30" t="s">
        <v>39</v>
      </c>
      <c r="AO19" s="28"/>
      <c r="AP19" s="28"/>
      <c r="AQ19" s="25"/>
      <c r="BG19" s="256"/>
      <c r="BS19" s="20" t="s">
        <v>10</v>
      </c>
    </row>
    <row r="20" spans="2:71" ht="18.45" customHeight="1">
      <c r="B20" s="24"/>
      <c r="C20" s="28"/>
      <c r="D20" s="28"/>
      <c r="E20" s="30" t="s">
        <v>40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33</v>
      </c>
      <c r="AL20" s="28"/>
      <c r="AM20" s="28"/>
      <c r="AN20" s="30" t="s">
        <v>41</v>
      </c>
      <c r="AO20" s="28"/>
      <c r="AP20" s="28"/>
      <c r="AQ20" s="25"/>
      <c r="BG20" s="256"/>
    </row>
    <row r="21" spans="2:71" ht="6.9" customHeight="1">
      <c r="B21" s="2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5"/>
      <c r="BG21" s="256"/>
    </row>
    <row r="22" spans="2:71" ht="13.2">
      <c r="B22" s="24"/>
      <c r="C22" s="28"/>
      <c r="D22" s="32" t="s">
        <v>42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5"/>
      <c r="BG22" s="256"/>
    </row>
    <row r="23" spans="2:71" ht="16.5" customHeight="1">
      <c r="B23" s="24"/>
      <c r="C23" s="28"/>
      <c r="D23" s="28"/>
      <c r="E23" s="262" t="s">
        <v>23</v>
      </c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8"/>
      <c r="AP23" s="28"/>
      <c r="AQ23" s="25"/>
      <c r="BG23" s="256"/>
    </row>
    <row r="24" spans="2:71" ht="6.9" customHeight="1">
      <c r="B24" s="2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5"/>
      <c r="BG24" s="256"/>
    </row>
    <row r="25" spans="2:71" ht="6.9" customHeight="1">
      <c r="B25" s="24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5"/>
      <c r="BG25" s="256"/>
    </row>
    <row r="26" spans="2:71" ht="14.4" customHeight="1">
      <c r="B26" s="24"/>
      <c r="C26" s="28"/>
      <c r="D26" s="36" t="s">
        <v>43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63">
        <f>ROUND(AG87,2)</f>
        <v>0</v>
      </c>
      <c r="AL26" s="258"/>
      <c r="AM26" s="258"/>
      <c r="AN26" s="258"/>
      <c r="AO26" s="258"/>
      <c r="AP26" s="28"/>
      <c r="AQ26" s="25"/>
      <c r="BG26" s="256"/>
    </row>
    <row r="27" spans="2:71" ht="13.2">
      <c r="B27" s="24"/>
      <c r="C27" s="28"/>
      <c r="D27" s="28"/>
      <c r="E27" s="32" t="s">
        <v>44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64">
        <f>AS87</f>
        <v>0</v>
      </c>
      <c r="AL27" s="264"/>
      <c r="AM27" s="264"/>
      <c r="AN27" s="264"/>
      <c r="AO27" s="264"/>
      <c r="AP27" s="28"/>
      <c r="AQ27" s="25"/>
      <c r="BG27" s="256"/>
    </row>
    <row r="28" spans="2:71" s="1" customFormat="1" ht="13.2">
      <c r="B28" s="37"/>
      <c r="C28" s="38"/>
      <c r="D28" s="38"/>
      <c r="E28" s="32" t="s">
        <v>45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264">
        <f>ROUND(AT87,2)</f>
        <v>0</v>
      </c>
      <c r="AL28" s="264"/>
      <c r="AM28" s="264"/>
      <c r="AN28" s="264"/>
      <c r="AO28" s="264"/>
      <c r="AP28" s="38"/>
      <c r="AQ28" s="39"/>
      <c r="BG28" s="256"/>
    </row>
    <row r="29" spans="2:71" s="1" customFormat="1" ht="14.4" customHeight="1">
      <c r="B29" s="37"/>
      <c r="C29" s="38"/>
      <c r="D29" s="36" t="s">
        <v>46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63">
        <f>ROUND(AG92,2)</f>
        <v>0</v>
      </c>
      <c r="AL29" s="263"/>
      <c r="AM29" s="263"/>
      <c r="AN29" s="263"/>
      <c r="AO29" s="263"/>
      <c r="AP29" s="38"/>
      <c r="AQ29" s="39"/>
      <c r="BG29" s="256"/>
    </row>
    <row r="30" spans="2:71" s="1" customFormat="1" ht="6.9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G30" s="256"/>
    </row>
    <row r="31" spans="2:71" s="1" customFormat="1" ht="25.95" customHeight="1">
      <c r="B31" s="37"/>
      <c r="C31" s="38"/>
      <c r="D31" s="40" t="s">
        <v>47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265">
        <f>ROUND(AK26+AK29,2)</f>
        <v>0</v>
      </c>
      <c r="AL31" s="266"/>
      <c r="AM31" s="266"/>
      <c r="AN31" s="266"/>
      <c r="AO31" s="266"/>
      <c r="AP31" s="38"/>
      <c r="AQ31" s="39"/>
      <c r="BG31" s="256"/>
    </row>
    <row r="32" spans="2:71" s="1" customFormat="1" ht="6.9" customHeight="1"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9"/>
      <c r="BG32" s="256"/>
    </row>
    <row r="33" spans="2:59" s="2" customFormat="1" ht="14.4" customHeight="1">
      <c r="B33" s="42"/>
      <c r="C33" s="43"/>
      <c r="D33" s="44" t="s">
        <v>48</v>
      </c>
      <c r="E33" s="43"/>
      <c r="F33" s="44" t="s">
        <v>49</v>
      </c>
      <c r="G33" s="43"/>
      <c r="H33" s="43"/>
      <c r="I33" s="43"/>
      <c r="J33" s="43"/>
      <c r="K33" s="43"/>
      <c r="L33" s="250">
        <v>0.21</v>
      </c>
      <c r="M33" s="251"/>
      <c r="N33" s="251"/>
      <c r="O33" s="251"/>
      <c r="P33" s="43"/>
      <c r="Q33" s="43"/>
      <c r="R33" s="43"/>
      <c r="S33" s="43"/>
      <c r="T33" s="46" t="s">
        <v>50</v>
      </c>
      <c r="U33" s="43"/>
      <c r="V33" s="43"/>
      <c r="W33" s="252">
        <f>ROUND(BB87+SUM(CD93:CD97),2)</f>
        <v>0</v>
      </c>
      <c r="X33" s="251"/>
      <c r="Y33" s="251"/>
      <c r="Z33" s="251"/>
      <c r="AA33" s="251"/>
      <c r="AB33" s="251"/>
      <c r="AC33" s="251"/>
      <c r="AD33" s="251"/>
      <c r="AE33" s="251"/>
      <c r="AF33" s="43"/>
      <c r="AG33" s="43"/>
      <c r="AH33" s="43"/>
      <c r="AI33" s="43"/>
      <c r="AJ33" s="43"/>
      <c r="AK33" s="252">
        <f>ROUND(AX87+SUM(BY93:BY97),2)</f>
        <v>0</v>
      </c>
      <c r="AL33" s="251"/>
      <c r="AM33" s="251"/>
      <c r="AN33" s="251"/>
      <c r="AO33" s="251"/>
      <c r="AP33" s="43"/>
      <c r="AQ33" s="47"/>
      <c r="BG33" s="256"/>
    </row>
    <row r="34" spans="2:59" s="2" customFormat="1" ht="14.4" customHeight="1">
      <c r="B34" s="42"/>
      <c r="C34" s="43"/>
      <c r="D34" s="43"/>
      <c r="E34" s="43"/>
      <c r="F34" s="44" t="s">
        <v>51</v>
      </c>
      <c r="G34" s="43"/>
      <c r="H34" s="43"/>
      <c r="I34" s="43"/>
      <c r="J34" s="43"/>
      <c r="K34" s="43"/>
      <c r="L34" s="250">
        <v>0.15</v>
      </c>
      <c r="M34" s="251"/>
      <c r="N34" s="251"/>
      <c r="O34" s="251"/>
      <c r="P34" s="43"/>
      <c r="Q34" s="43"/>
      <c r="R34" s="43"/>
      <c r="S34" s="43"/>
      <c r="T34" s="46" t="s">
        <v>50</v>
      </c>
      <c r="U34" s="43"/>
      <c r="V34" s="43"/>
      <c r="W34" s="252">
        <f>ROUND(BC87+SUM(CE93:CE97),2)</f>
        <v>0</v>
      </c>
      <c r="X34" s="251"/>
      <c r="Y34" s="251"/>
      <c r="Z34" s="251"/>
      <c r="AA34" s="251"/>
      <c r="AB34" s="251"/>
      <c r="AC34" s="251"/>
      <c r="AD34" s="251"/>
      <c r="AE34" s="251"/>
      <c r="AF34" s="43"/>
      <c r="AG34" s="43"/>
      <c r="AH34" s="43"/>
      <c r="AI34" s="43"/>
      <c r="AJ34" s="43"/>
      <c r="AK34" s="252">
        <f>ROUND(AY87+SUM(BZ93:BZ97),2)</f>
        <v>0</v>
      </c>
      <c r="AL34" s="251"/>
      <c r="AM34" s="251"/>
      <c r="AN34" s="251"/>
      <c r="AO34" s="251"/>
      <c r="AP34" s="43"/>
      <c r="AQ34" s="47"/>
      <c r="BG34" s="256"/>
    </row>
    <row r="35" spans="2:59" s="2" customFormat="1" ht="14.4" hidden="1" customHeight="1">
      <c r="B35" s="42"/>
      <c r="C35" s="43"/>
      <c r="D35" s="43"/>
      <c r="E35" s="43"/>
      <c r="F35" s="44" t="s">
        <v>52</v>
      </c>
      <c r="G35" s="43"/>
      <c r="H35" s="43"/>
      <c r="I35" s="43"/>
      <c r="J35" s="43"/>
      <c r="K35" s="43"/>
      <c r="L35" s="250">
        <v>0.21</v>
      </c>
      <c r="M35" s="251"/>
      <c r="N35" s="251"/>
      <c r="O35" s="251"/>
      <c r="P35" s="43"/>
      <c r="Q35" s="43"/>
      <c r="R35" s="43"/>
      <c r="S35" s="43"/>
      <c r="T35" s="46" t="s">
        <v>50</v>
      </c>
      <c r="U35" s="43"/>
      <c r="V35" s="43"/>
      <c r="W35" s="252">
        <f>ROUND(BD87+SUM(CF93:CF97),2)</f>
        <v>0</v>
      </c>
      <c r="X35" s="251"/>
      <c r="Y35" s="251"/>
      <c r="Z35" s="251"/>
      <c r="AA35" s="251"/>
      <c r="AB35" s="251"/>
      <c r="AC35" s="251"/>
      <c r="AD35" s="251"/>
      <c r="AE35" s="251"/>
      <c r="AF35" s="43"/>
      <c r="AG35" s="43"/>
      <c r="AH35" s="43"/>
      <c r="AI35" s="43"/>
      <c r="AJ35" s="43"/>
      <c r="AK35" s="252">
        <v>0</v>
      </c>
      <c r="AL35" s="251"/>
      <c r="AM35" s="251"/>
      <c r="AN35" s="251"/>
      <c r="AO35" s="251"/>
      <c r="AP35" s="43"/>
      <c r="AQ35" s="47"/>
    </row>
    <row r="36" spans="2:59" s="2" customFormat="1" ht="14.4" hidden="1" customHeight="1">
      <c r="B36" s="42"/>
      <c r="C36" s="43"/>
      <c r="D36" s="43"/>
      <c r="E36" s="43"/>
      <c r="F36" s="44" t="s">
        <v>53</v>
      </c>
      <c r="G36" s="43"/>
      <c r="H36" s="43"/>
      <c r="I36" s="43"/>
      <c r="J36" s="43"/>
      <c r="K36" s="43"/>
      <c r="L36" s="250">
        <v>0.15</v>
      </c>
      <c r="M36" s="251"/>
      <c r="N36" s="251"/>
      <c r="O36" s="251"/>
      <c r="P36" s="43"/>
      <c r="Q36" s="43"/>
      <c r="R36" s="43"/>
      <c r="S36" s="43"/>
      <c r="T36" s="46" t="s">
        <v>50</v>
      </c>
      <c r="U36" s="43"/>
      <c r="V36" s="43"/>
      <c r="W36" s="252">
        <f>ROUND(BE87+SUM(CG93:CG97),2)</f>
        <v>0</v>
      </c>
      <c r="X36" s="251"/>
      <c r="Y36" s="251"/>
      <c r="Z36" s="251"/>
      <c r="AA36" s="251"/>
      <c r="AB36" s="251"/>
      <c r="AC36" s="251"/>
      <c r="AD36" s="251"/>
      <c r="AE36" s="251"/>
      <c r="AF36" s="43"/>
      <c r="AG36" s="43"/>
      <c r="AH36" s="43"/>
      <c r="AI36" s="43"/>
      <c r="AJ36" s="43"/>
      <c r="AK36" s="252">
        <v>0</v>
      </c>
      <c r="AL36" s="251"/>
      <c r="AM36" s="251"/>
      <c r="AN36" s="251"/>
      <c r="AO36" s="251"/>
      <c r="AP36" s="43"/>
      <c r="AQ36" s="47"/>
    </row>
    <row r="37" spans="2:59" s="2" customFormat="1" ht="14.4" hidden="1" customHeight="1">
      <c r="B37" s="42"/>
      <c r="C37" s="43"/>
      <c r="D37" s="43"/>
      <c r="E37" s="43"/>
      <c r="F37" s="44" t="s">
        <v>54</v>
      </c>
      <c r="G37" s="43"/>
      <c r="H37" s="43"/>
      <c r="I37" s="43"/>
      <c r="J37" s="43"/>
      <c r="K37" s="43"/>
      <c r="L37" s="250">
        <v>0</v>
      </c>
      <c r="M37" s="251"/>
      <c r="N37" s="251"/>
      <c r="O37" s="251"/>
      <c r="P37" s="43"/>
      <c r="Q37" s="43"/>
      <c r="R37" s="43"/>
      <c r="S37" s="43"/>
      <c r="T37" s="46" t="s">
        <v>50</v>
      </c>
      <c r="U37" s="43"/>
      <c r="V37" s="43"/>
      <c r="W37" s="252">
        <f>ROUND(BF87+SUM(CH93:CH97),2)</f>
        <v>0</v>
      </c>
      <c r="X37" s="251"/>
      <c r="Y37" s="251"/>
      <c r="Z37" s="251"/>
      <c r="AA37" s="251"/>
      <c r="AB37" s="251"/>
      <c r="AC37" s="251"/>
      <c r="AD37" s="251"/>
      <c r="AE37" s="251"/>
      <c r="AF37" s="43"/>
      <c r="AG37" s="43"/>
      <c r="AH37" s="43"/>
      <c r="AI37" s="43"/>
      <c r="AJ37" s="43"/>
      <c r="AK37" s="252">
        <v>0</v>
      </c>
      <c r="AL37" s="251"/>
      <c r="AM37" s="251"/>
      <c r="AN37" s="251"/>
      <c r="AO37" s="251"/>
      <c r="AP37" s="43"/>
      <c r="AQ37" s="47"/>
    </row>
    <row r="38" spans="2:59" s="1" customFormat="1" ht="6.9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9" s="1" customFormat="1" ht="25.95" customHeight="1">
      <c r="B39" s="37"/>
      <c r="C39" s="48"/>
      <c r="D39" s="49" t="s">
        <v>55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1" t="s">
        <v>56</v>
      </c>
      <c r="U39" s="50"/>
      <c r="V39" s="50"/>
      <c r="W39" s="50"/>
      <c r="X39" s="242" t="s">
        <v>57</v>
      </c>
      <c r="Y39" s="243"/>
      <c r="Z39" s="243"/>
      <c r="AA39" s="243"/>
      <c r="AB39" s="243"/>
      <c r="AC39" s="50"/>
      <c r="AD39" s="50"/>
      <c r="AE39" s="50"/>
      <c r="AF39" s="50"/>
      <c r="AG39" s="50"/>
      <c r="AH39" s="50"/>
      <c r="AI39" s="50"/>
      <c r="AJ39" s="50"/>
      <c r="AK39" s="244">
        <f>SUM(AK31:AK37)</f>
        <v>0</v>
      </c>
      <c r="AL39" s="243"/>
      <c r="AM39" s="243"/>
      <c r="AN39" s="243"/>
      <c r="AO39" s="245"/>
      <c r="AP39" s="48"/>
      <c r="AQ39" s="39"/>
    </row>
    <row r="40" spans="2:59" s="1" customFormat="1" ht="14.4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9"/>
    </row>
    <row r="41" spans="2:59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5"/>
    </row>
    <row r="42" spans="2:59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5"/>
    </row>
    <row r="43" spans="2:59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5"/>
    </row>
    <row r="44" spans="2:59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5"/>
    </row>
    <row r="45" spans="2:59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5"/>
    </row>
    <row r="46" spans="2:59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5"/>
    </row>
    <row r="47" spans="2:59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5"/>
    </row>
    <row r="48" spans="2:59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5"/>
    </row>
    <row r="49" spans="2:43" s="1" customFormat="1" ht="14.4">
      <c r="B49" s="37"/>
      <c r="C49" s="38"/>
      <c r="D49" s="52" t="s">
        <v>58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59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>
      <c r="B50" s="24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5"/>
    </row>
    <row r="51" spans="2:43">
      <c r="B51" s="24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5"/>
    </row>
    <row r="52" spans="2:43">
      <c r="B52" s="24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5"/>
    </row>
    <row r="53" spans="2:43">
      <c r="B53" s="24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5"/>
    </row>
    <row r="54" spans="2:43">
      <c r="B54" s="24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5"/>
    </row>
    <row r="55" spans="2:43">
      <c r="B55" s="24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5"/>
    </row>
    <row r="56" spans="2:43">
      <c r="B56" s="24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5"/>
    </row>
    <row r="57" spans="2:43">
      <c r="B57" s="24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5"/>
    </row>
    <row r="58" spans="2:43" s="1" customFormat="1" ht="14.4">
      <c r="B58" s="37"/>
      <c r="C58" s="38"/>
      <c r="D58" s="57" t="s">
        <v>60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61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60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61</v>
      </c>
      <c r="AN58" s="58"/>
      <c r="AO58" s="60"/>
      <c r="AP58" s="38"/>
      <c r="AQ58" s="39"/>
    </row>
    <row r="59" spans="2:43">
      <c r="B59" s="24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5"/>
    </row>
    <row r="60" spans="2:43" s="1" customFormat="1" ht="14.4">
      <c r="B60" s="37"/>
      <c r="C60" s="38"/>
      <c r="D60" s="52" t="s">
        <v>62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63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>
      <c r="B61" s="24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5"/>
    </row>
    <row r="62" spans="2:43">
      <c r="B62" s="24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5"/>
    </row>
    <row r="63" spans="2:43">
      <c r="B63" s="24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5"/>
    </row>
    <row r="64" spans="2:43">
      <c r="B64" s="24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5"/>
    </row>
    <row r="65" spans="2:43">
      <c r="B65" s="24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5"/>
    </row>
    <row r="66" spans="2:43">
      <c r="B66" s="24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5"/>
    </row>
    <row r="67" spans="2:43">
      <c r="B67" s="24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5"/>
    </row>
    <row r="68" spans="2:43">
      <c r="B68" s="24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5"/>
    </row>
    <row r="69" spans="2:43" s="1" customFormat="1" ht="14.4">
      <c r="B69" s="37"/>
      <c r="C69" s="38"/>
      <c r="D69" s="57" t="s">
        <v>60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61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60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61</v>
      </c>
      <c r="AN69" s="58"/>
      <c r="AO69" s="60"/>
      <c r="AP69" s="38"/>
      <c r="AQ69" s="39"/>
    </row>
    <row r="70" spans="2:43" s="1" customFormat="1" ht="6.9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" customHeight="1">
      <c r="B76" s="37"/>
      <c r="C76" s="246" t="s">
        <v>64</v>
      </c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47"/>
      <c r="AE76" s="247"/>
      <c r="AF76" s="247"/>
      <c r="AG76" s="247"/>
      <c r="AH76" s="247"/>
      <c r="AI76" s="247"/>
      <c r="AJ76" s="247"/>
      <c r="AK76" s="247"/>
      <c r="AL76" s="247"/>
      <c r="AM76" s="247"/>
      <c r="AN76" s="247"/>
      <c r="AO76" s="247"/>
      <c r="AP76" s="247"/>
      <c r="AQ76" s="39"/>
    </row>
    <row r="77" spans="2:43" s="3" customFormat="1" ht="14.4" customHeight="1">
      <c r="B77" s="67"/>
      <c r="C77" s="32" t="s">
        <v>17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112017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" customHeight="1">
      <c r="B78" s="70"/>
      <c r="C78" s="71" t="s">
        <v>20</v>
      </c>
      <c r="D78" s="72"/>
      <c r="E78" s="72"/>
      <c r="F78" s="72"/>
      <c r="G78" s="72"/>
      <c r="H78" s="72"/>
      <c r="I78" s="72"/>
      <c r="J78" s="72"/>
      <c r="K78" s="72"/>
      <c r="L78" s="248" t="str">
        <f>K6</f>
        <v>IZOLAČNÍ ZELEŇ - POLANKA NAD ODROU</v>
      </c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72"/>
      <c r="AQ78" s="73"/>
    </row>
    <row r="79" spans="2:43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3.2">
      <c r="B80" s="37"/>
      <c r="C80" s="32" t="s">
        <v>25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>Polanka nad Odrou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27</v>
      </c>
      <c r="AJ80" s="38"/>
      <c r="AK80" s="38"/>
      <c r="AL80" s="38"/>
      <c r="AM80" s="75" t="str">
        <f>IF(AN8= "","",AN8)</f>
        <v>8. 11. 2017</v>
      </c>
      <c r="AN80" s="38"/>
      <c r="AO80" s="38"/>
      <c r="AP80" s="38"/>
      <c r="AQ80" s="39"/>
    </row>
    <row r="81" spans="1:89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 ht="13.2">
      <c r="B82" s="37"/>
      <c r="C82" s="32" t="s">
        <v>29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>ÚMOb Polanka nad Odrou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36</v>
      </c>
      <c r="AJ82" s="38"/>
      <c r="AK82" s="38"/>
      <c r="AL82" s="38"/>
      <c r="AM82" s="237" t="str">
        <f>IF(E17="","",E17)</f>
        <v>Ing.Magda Cigánková Fialová</v>
      </c>
      <c r="AN82" s="237"/>
      <c r="AO82" s="237"/>
      <c r="AP82" s="237"/>
      <c r="AQ82" s="39"/>
      <c r="AS82" s="231" t="s">
        <v>65</v>
      </c>
      <c r="AT82" s="232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7"/>
    </row>
    <row r="83" spans="1:89" s="1" customFormat="1" ht="13.2">
      <c r="B83" s="37"/>
      <c r="C83" s="32" t="s">
        <v>34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38</v>
      </c>
      <c r="AJ83" s="38"/>
      <c r="AK83" s="38"/>
      <c r="AL83" s="38"/>
      <c r="AM83" s="237" t="str">
        <f>IF(E20="","",E20)</f>
        <v>Ing. Magda Cigánková Fialová</v>
      </c>
      <c r="AN83" s="237"/>
      <c r="AO83" s="237"/>
      <c r="AP83" s="237"/>
      <c r="AQ83" s="39"/>
      <c r="AS83" s="233"/>
      <c r="AT83" s="234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9"/>
    </row>
    <row r="84" spans="1:89" s="1" customFormat="1" ht="10.95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35"/>
      <c r="AT84" s="236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80"/>
    </row>
    <row r="85" spans="1:89" s="1" customFormat="1" ht="29.25" customHeight="1">
      <c r="B85" s="37"/>
      <c r="C85" s="238" t="s">
        <v>66</v>
      </c>
      <c r="D85" s="239"/>
      <c r="E85" s="239"/>
      <c r="F85" s="239"/>
      <c r="G85" s="239"/>
      <c r="H85" s="81"/>
      <c r="I85" s="240" t="s">
        <v>67</v>
      </c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40" t="s">
        <v>68</v>
      </c>
      <c r="AH85" s="239"/>
      <c r="AI85" s="239"/>
      <c r="AJ85" s="239"/>
      <c r="AK85" s="239"/>
      <c r="AL85" s="239"/>
      <c r="AM85" s="239"/>
      <c r="AN85" s="240" t="s">
        <v>69</v>
      </c>
      <c r="AO85" s="239"/>
      <c r="AP85" s="241"/>
      <c r="AQ85" s="39"/>
      <c r="AS85" s="82" t="s">
        <v>70</v>
      </c>
      <c r="AT85" s="83" t="s">
        <v>71</v>
      </c>
      <c r="AU85" s="83" t="s">
        <v>72</v>
      </c>
      <c r="AV85" s="83" t="s">
        <v>73</v>
      </c>
      <c r="AW85" s="83" t="s">
        <v>74</v>
      </c>
      <c r="AX85" s="83" t="s">
        <v>75</v>
      </c>
      <c r="AY85" s="83" t="s">
        <v>76</v>
      </c>
      <c r="AZ85" s="83" t="s">
        <v>77</v>
      </c>
      <c r="BA85" s="83" t="s">
        <v>78</v>
      </c>
      <c r="BB85" s="83" t="s">
        <v>79</v>
      </c>
      <c r="BC85" s="83" t="s">
        <v>80</v>
      </c>
      <c r="BD85" s="83" t="s">
        <v>81</v>
      </c>
      <c r="BE85" s="83" t="s">
        <v>82</v>
      </c>
      <c r="BF85" s="84" t="s">
        <v>83</v>
      </c>
    </row>
    <row r="86" spans="1:89" s="1" customFormat="1" ht="10.95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5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4"/>
    </row>
    <row r="87" spans="1:89" s="4" customFormat="1" ht="32.4" customHeight="1">
      <c r="B87" s="70"/>
      <c r="C87" s="86" t="s">
        <v>84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226">
        <f>ROUND(SUM(AG88:AG90),2)</f>
        <v>0</v>
      </c>
      <c r="AH87" s="226"/>
      <c r="AI87" s="226"/>
      <c r="AJ87" s="226"/>
      <c r="AK87" s="226"/>
      <c r="AL87" s="226"/>
      <c r="AM87" s="226"/>
      <c r="AN87" s="227">
        <f>SUM(AG87,AV87)</f>
        <v>0</v>
      </c>
      <c r="AO87" s="227"/>
      <c r="AP87" s="227"/>
      <c r="AQ87" s="73"/>
      <c r="AS87" s="88">
        <f>ROUND(SUM(AS88:AS90),2)</f>
        <v>0</v>
      </c>
      <c r="AT87" s="89">
        <f>ROUND(SUM(AT88:AT90),2)</f>
        <v>0</v>
      </c>
      <c r="AU87" s="90">
        <f>ROUND(SUM(AU88:AU90),2)</f>
        <v>0</v>
      </c>
      <c r="AV87" s="90">
        <f>ROUND(SUM(AX87:AY87),2)</f>
        <v>0</v>
      </c>
      <c r="AW87" s="91">
        <f>ROUND(SUM(AW88:AW90),5)</f>
        <v>0</v>
      </c>
      <c r="AX87" s="90">
        <f>ROUND(BB87*L33,2)</f>
        <v>0</v>
      </c>
      <c r="AY87" s="90">
        <f>ROUND(BC87*L34,2)</f>
        <v>0</v>
      </c>
      <c r="AZ87" s="90">
        <f>ROUND(BD87*L33,2)</f>
        <v>0</v>
      </c>
      <c r="BA87" s="90">
        <f>ROUND(BE87*L34,2)</f>
        <v>0</v>
      </c>
      <c r="BB87" s="90">
        <f>ROUND(SUM(BB88:BB90),2)</f>
        <v>0</v>
      </c>
      <c r="BC87" s="90">
        <f>ROUND(SUM(BC88:BC90),2)</f>
        <v>0</v>
      </c>
      <c r="BD87" s="90">
        <f>ROUND(SUM(BD88:BD90),2)</f>
        <v>0</v>
      </c>
      <c r="BE87" s="90">
        <f>ROUND(SUM(BE88:BE90),2)</f>
        <v>0</v>
      </c>
      <c r="BF87" s="92">
        <f>ROUND(SUM(BF88:BF90),2)</f>
        <v>0</v>
      </c>
      <c r="BS87" s="93" t="s">
        <v>85</v>
      </c>
      <c r="BT87" s="93" t="s">
        <v>86</v>
      </c>
      <c r="BU87" s="94" t="s">
        <v>87</v>
      </c>
      <c r="BV87" s="93" t="s">
        <v>88</v>
      </c>
      <c r="BW87" s="93" t="s">
        <v>89</v>
      </c>
      <c r="BX87" s="93" t="s">
        <v>90</v>
      </c>
    </row>
    <row r="88" spans="1:89" s="5" customFormat="1" ht="16.5" customHeight="1">
      <c r="A88" s="95" t="s">
        <v>91</v>
      </c>
      <c r="B88" s="96"/>
      <c r="C88" s="97"/>
      <c r="D88" s="230" t="s">
        <v>92</v>
      </c>
      <c r="E88" s="230"/>
      <c r="F88" s="230"/>
      <c r="G88" s="230"/>
      <c r="H88" s="230"/>
      <c r="I88" s="98"/>
      <c r="J88" s="230" t="s">
        <v>93</v>
      </c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28">
        <f>'00 - VEDLEJŠÍ A OSTATNÍ N...'!M32</f>
        <v>0</v>
      </c>
      <c r="AH88" s="229"/>
      <c r="AI88" s="229"/>
      <c r="AJ88" s="229"/>
      <c r="AK88" s="229"/>
      <c r="AL88" s="229"/>
      <c r="AM88" s="229"/>
      <c r="AN88" s="228">
        <f>SUM(AG88,AV88)</f>
        <v>0</v>
      </c>
      <c r="AO88" s="229"/>
      <c r="AP88" s="229"/>
      <c r="AQ88" s="99"/>
      <c r="AS88" s="100">
        <f>'00 - VEDLEJŠÍ A OSTATNÍ N...'!M28</f>
        <v>0</v>
      </c>
      <c r="AT88" s="101">
        <f>'00 - VEDLEJŠÍ A OSTATNÍ N...'!M29</f>
        <v>0</v>
      </c>
      <c r="AU88" s="101">
        <f>'00 - VEDLEJŠÍ A OSTATNÍ N...'!M30</f>
        <v>0</v>
      </c>
      <c r="AV88" s="101">
        <f>ROUND(SUM(AX88:AY88),2)</f>
        <v>0</v>
      </c>
      <c r="AW88" s="102">
        <f>'00 - VEDLEJŠÍ A OSTATNÍ N...'!Z118</f>
        <v>0</v>
      </c>
      <c r="AX88" s="101">
        <f>'00 - VEDLEJŠÍ A OSTATNÍ N...'!M34</f>
        <v>0</v>
      </c>
      <c r="AY88" s="101">
        <f>'00 - VEDLEJŠÍ A OSTATNÍ N...'!M35</f>
        <v>0</v>
      </c>
      <c r="AZ88" s="101">
        <f>'00 - VEDLEJŠÍ A OSTATNÍ N...'!M36</f>
        <v>0</v>
      </c>
      <c r="BA88" s="101">
        <f>'00 - VEDLEJŠÍ A OSTATNÍ N...'!M37</f>
        <v>0</v>
      </c>
      <c r="BB88" s="101">
        <f>'00 - VEDLEJŠÍ A OSTATNÍ N...'!H34</f>
        <v>0</v>
      </c>
      <c r="BC88" s="101">
        <f>'00 - VEDLEJŠÍ A OSTATNÍ N...'!H35</f>
        <v>0</v>
      </c>
      <c r="BD88" s="101">
        <f>'00 - VEDLEJŠÍ A OSTATNÍ N...'!H36</f>
        <v>0</v>
      </c>
      <c r="BE88" s="101">
        <f>'00 - VEDLEJŠÍ A OSTATNÍ N...'!H37</f>
        <v>0</v>
      </c>
      <c r="BF88" s="103">
        <f>'00 - VEDLEJŠÍ A OSTATNÍ N...'!H38</f>
        <v>0</v>
      </c>
      <c r="BT88" s="104" t="s">
        <v>94</v>
      </c>
      <c r="BV88" s="104" t="s">
        <v>88</v>
      </c>
      <c r="BW88" s="104" t="s">
        <v>95</v>
      </c>
      <c r="BX88" s="104" t="s">
        <v>89</v>
      </c>
    </row>
    <row r="89" spans="1:89" s="5" customFormat="1" ht="16.5" customHeight="1">
      <c r="A89" s="95" t="s">
        <v>91</v>
      </c>
      <c r="B89" s="96"/>
      <c r="C89" s="97"/>
      <c r="D89" s="230" t="s">
        <v>96</v>
      </c>
      <c r="E89" s="230"/>
      <c r="F89" s="230"/>
      <c r="G89" s="230"/>
      <c r="H89" s="230"/>
      <c r="I89" s="98"/>
      <c r="J89" s="230" t="s">
        <v>97</v>
      </c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28">
        <f>'01 - ČÁST F - SADOVÉ ÚPRAVY'!M32</f>
        <v>0</v>
      </c>
      <c r="AH89" s="229"/>
      <c r="AI89" s="229"/>
      <c r="AJ89" s="229"/>
      <c r="AK89" s="229"/>
      <c r="AL89" s="229"/>
      <c r="AM89" s="229"/>
      <c r="AN89" s="228">
        <f>SUM(AG89,AV89)</f>
        <v>0</v>
      </c>
      <c r="AO89" s="229"/>
      <c r="AP89" s="229"/>
      <c r="AQ89" s="99"/>
      <c r="AS89" s="100">
        <f>'01 - ČÁST F - SADOVÉ ÚPRAVY'!M28</f>
        <v>0</v>
      </c>
      <c r="AT89" s="101">
        <f>'01 - ČÁST F - SADOVÉ ÚPRAVY'!M29</f>
        <v>0</v>
      </c>
      <c r="AU89" s="101">
        <f>'01 - ČÁST F - SADOVÉ ÚPRAVY'!M30</f>
        <v>0</v>
      </c>
      <c r="AV89" s="101">
        <f>ROUND(SUM(AX89:AY89),2)</f>
        <v>0</v>
      </c>
      <c r="AW89" s="102">
        <f>'01 - ČÁST F - SADOVÉ ÚPRAVY'!Z119</f>
        <v>0</v>
      </c>
      <c r="AX89" s="101">
        <f>'01 - ČÁST F - SADOVÉ ÚPRAVY'!M34</f>
        <v>0</v>
      </c>
      <c r="AY89" s="101">
        <f>'01 - ČÁST F - SADOVÉ ÚPRAVY'!M35</f>
        <v>0</v>
      </c>
      <c r="AZ89" s="101">
        <f>'01 - ČÁST F - SADOVÉ ÚPRAVY'!M36</f>
        <v>0</v>
      </c>
      <c r="BA89" s="101">
        <f>'01 - ČÁST F - SADOVÉ ÚPRAVY'!M37</f>
        <v>0</v>
      </c>
      <c r="BB89" s="101">
        <f>'01 - ČÁST F - SADOVÉ ÚPRAVY'!H34</f>
        <v>0</v>
      </c>
      <c r="BC89" s="101">
        <f>'01 - ČÁST F - SADOVÉ ÚPRAVY'!H35</f>
        <v>0</v>
      </c>
      <c r="BD89" s="101">
        <f>'01 - ČÁST F - SADOVÉ ÚPRAVY'!H36</f>
        <v>0</v>
      </c>
      <c r="BE89" s="101">
        <f>'01 - ČÁST F - SADOVÉ ÚPRAVY'!H37</f>
        <v>0</v>
      </c>
      <c r="BF89" s="103">
        <f>'01 - ČÁST F - SADOVÉ ÚPRAVY'!H38</f>
        <v>0</v>
      </c>
      <c r="BT89" s="104" t="s">
        <v>94</v>
      </c>
      <c r="BV89" s="104" t="s">
        <v>88</v>
      </c>
      <c r="BW89" s="104" t="s">
        <v>98</v>
      </c>
      <c r="BX89" s="104" t="s">
        <v>89</v>
      </c>
    </row>
    <row r="90" spans="1:89" s="5" customFormat="1" ht="16.5" customHeight="1">
      <c r="A90" s="95" t="s">
        <v>91</v>
      </c>
      <c r="B90" s="96"/>
      <c r="C90" s="97"/>
      <c r="D90" s="230" t="s">
        <v>99</v>
      </c>
      <c r="E90" s="230"/>
      <c r="F90" s="230"/>
      <c r="G90" s="230"/>
      <c r="H90" s="230"/>
      <c r="I90" s="98"/>
      <c r="J90" s="230" t="s">
        <v>100</v>
      </c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28">
        <f>'02 - ČÁST G - SADOVÉ ÚPRAVY'!M32</f>
        <v>0</v>
      </c>
      <c r="AH90" s="229"/>
      <c r="AI90" s="229"/>
      <c r="AJ90" s="229"/>
      <c r="AK90" s="229"/>
      <c r="AL90" s="229"/>
      <c r="AM90" s="229"/>
      <c r="AN90" s="228">
        <f>SUM(AG90,AV90)</f>
        <v>0</v>
      </c>
      <c r="AO90" s="229"/>
      <c r="AP90" s="229"/>
      <c r="AQ90" s="99"/>
      <c r="AS90" s="105">
        <f>'02 - ČÁST G - SADOVÉ ÚPRAVY'!M28</f>
        <v>0</v>
      </c>
      <c r="AT90" s="106">
        <f>'02 - ČÁST G - SADOVÉ ÚPRAVY'!M29</f>
        <v>0</v>
      </c>
      <c r="AU90" s="106">
        <f>'02 - ČÁST G - SADOVÉ ÚPRAVY'!M30</f>
        <v>0</v>
      </c>
      <c r="AV90" s="106">
        <f>ROUND(SUM(AX90:AY90),2)</f>
        <v>0</v>
      </c>
      <c r="AW90" s="107">
        <f>'02 - ČÁST G - SADOVÉ ÚPRAVY'!Z119</f>
        <v>0</v>
      </c>
      <c r="AX90" s="106">
        <f>'02 - ČÁST G - SADOVÉ ÚPRAVY'!M34</f>
        <v>0</v>
      </c>
      <c r="AY90" s="106">
        <f>'02 - ČÁST G - SADOVÉ ÚPRAVY'!M35</f>
        <v>0</v>
      </c>
      <c r="AZ90" s="106">
        <f>'02 - ČÁST G - SADOVÉ ÚPRAVY'!M36</f>
        <v>0</v>
      </c>
      <c r="BA90" s="106">
        <f>'02 - ČÁST G - SADOVÉ ÚPRAVY'!M37</f>
        <v>0</v>
      </c>
      <c r="BB90" s="106">
        <f>'02 - ČÁST G - SADOVÉ ÚPRAVY'!H34</f>
        <v>0</v>
      </c>
      <c r="BC90" s="106">
        <f>'02 - ČÁST G - SADOVÉ ÚPRAVY'!H35</f>
        <v>0</v>
      </c>
      <c r="BD90" s="106">
        <f>'02 - ČÁST G - SADOVÉ ÚPRAVY'!H36</f>
        <v>0</v>
      </c>
      <c r="BE90" s="106">
        <f>'02 - ČÁST G - SADOVÉ ÚPRAVY'!H37</f>
        <v>0</v>
      </c>
      <c r="BF90" s="108">
        <f>'02 - ČÁST G - SADOVÉ ÚPRAVY'!H38</f>
        <v>0</v>
      </c>
      <c r="BT90" s="104" t="s">
        <v>94</v>
      </c>
      <c r="BV90" s="104" t="s">
        <v>88</v>
      </c>
      <c r="BW90" s="104" t="s">
        <v>101</v>
      </c>
      <c r="BX90" s="104" t="s">
        <v>89</v>
      </c>
    </row>
    <row r="91" spans="1:89">
      <c r="B91" s="24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5"/>
    </row>
    <row r="92" spans="1:89" s="1" customFormat="1" ht="30" customHeight="1">
      <c r="B92" s="37"/>
      <c r="C92" s="86" t="s">
        <v>102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227">
        <f>ROUND(SUM(AG93:AG96),2)</f>
        <v>0</v>
      </c>
      <c r="AH92" s="227"/>
      <c r="AI92" s="227"/>
      <c r="AJ92" s="227"/>
      <c r="AK92" s="227"/>
      <c r="AL92" s="227"/>
      <c r="AM92" s="227"/>
      <c r="AN92" s="227">
        <f>ROUND(SUM(AN93:AN96),2)</f>
        <v>0</v>
      </c>
      <c r="AO92" s="227"/>
      <c r="AP92" s="227"/>
      <c r="AQ92" s="39"/>
      <c r="AS92" s="82" t="s">
        <v>103</v>
      </c>
      <c r="AT92" s="83" t="s">
        <v>104</v>
      </c>
      <c r="AU92" s="83" t="s">
        <v>48</v>
      </c>
      <c r="AV92" s="84" t="s">
        <v>73</v>
      </c>
    </row>
    <row r="93" spans="1:89" s="1" customFormat="1" ht="19.95" customHeight="1">
      <c r="B93" s="37"/>
      <c r="C93" s="38"/>
      <c r="D93" s="109" t="s">
        <v>105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224">
        <f>ROUND(AG87*AS93,2)</f>
        <v>0</v>
      </c>
      <c r="AH93" s="225"/>
      <c r="AI93" s="225"/>
      <c r="AJ93" s="225"/>
      <c r="AK93" s="225"/>
      <c r="AL93" s="225"/>
      <c r="AM93" s="225"/>
      <c r="AN93" s="225">
        <f>ROUND(AG93+AV93,2)</f>
        <v>0</v>
      </c>
      <c r="AO93" s="225"/>
      <c r="AP93" s="225"/>
      <c r="AQ93" s="39"/>
      <c r="AS93" s="110">
        <v>0</v>
      </c>
      <c r="AT93" s="111" t="s">
        <v>106</v>
      </c>
      <c r="AU93" s="111" t="s">
        <v>49</v>
      </c>
      <c r="AV93" s="112">
        <f>ROUND(IF(AU93="základní",AG93*L33,IF(AU93="snížená",AG93*L34,0)),2)</f>
        <v>0</v>
      </c>
      <c r="BV93" s="20" t="s">
        <v>107</v>
      </c>
      <c r="BY93" s="113">
        <f>IF(AU93="základní",AV93,0)</f>
        <v>0</v>
      </c>
      <c r="BZ93" s="113">
        <f>IF(AU93="snížená",AV93,0)</f>
        <v>0</v>
      </c>
      <c r="CA93" s="113">
        <v>0</v>
      </c>
      <c r="CB93" s="113">
        <v>0</v>
      </c>
      <c r="CC93" s="113">
        <v>0</v>
      </c>
      <c r="CD93" s="113">
        <f>IF(AU93="základní",AG93,0)</f>
        <v>0</v>
      </c>
      <c r="CE93" s="113">
        <f>IF(AU93="snížená",AG93,0)</f>
        <v>0</v>
      </c>
      <c r="CF93" s="113">
        <f>IF(AU93="zákl. přenesená",AG93,0)</f>
        <v>0</v>
      </c>
      <c r="CG93" s="113">
        <f>IF(AU93="sníž. přenesená",AG93,0)</f>
        <v>0</v>
      </c>
      <c r="CH93" s="113">
        <f>IF(AU93="nulová",AG93,0)</f>
        <v>0</v>
      </c>
      <c r="CI93" s="20">
        <f>IF(AU93="základní",1,IF(AU93="snížená",2,IF(AU93="zákl. přenesená",4,IF(AU93="sníž. přenesená",5,3))))</f>
        <v>1</v>
      </c>
      <c r="CJ93" s="20">
        <f>IF(AT93="stavební čast",1,IF(8893="investiční čast",2,3))</f>
        <v>1</v>
      </c>
      <c r="CK93" s="20" t="str">
        <f>IF(D93="Vyplň vlastní","","x")</f>
        <v>x</v>
      </c>
    </row>
    <row r="94" spans="1:89" s="1" customFormat="1" ht="19.95" customHeight="1">
      <c r="B94" s="37"/>
      <c r="C94" s="38"/>
      <c r="D94" s="222" t="s">
        <v>108</v>
      </c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38"/>
      <c r="AD94" s="38"/>
      <c r="AE94" s="38"/>
      <c r="AF94" s="38"/>
      <c r="AG94" s="224">
        <f>AG87*AS94</f>
        <v>0</v>
      </c>
      <c r="AH94" s="225"/>
      <c r="AI94" s="225"/>
      <c r="AJ94" s="225"/>
      <c r="AK94" s="225"/>
      <c r="AL94" s="225"/>
      <c r="AM94" s="225"/>
      <c r="AN94" s="225">
        <f>AG94+AV94</f>
        <v>0</v>
      </c>
      <c r="AO94" s="225"/>
      <c r="AP94" s="225"/>
      <c r="AQ94" s="39"/>
      <c r="AS94" s="114">
        <v>0</v>
      </c>
      <c r="AT94" s="115" t="s">
        <v>106</v>
      </c>
      <c r="AU94" s="115" t="s">
        <v>49</v>
      </c>
      <c r="AV94" s="116">
        <f>ROUND(IF(AU94="nulová",0,IF(OR(AU94="základní",AU94="zákl. přenesená"),AG94*L33,AG94*L34)),2)</f>
        <v>0</v>
      </c>
      <c r="BV94" s="20" t="s">
        <v>109</v>
      </c>
      <c r="BY94" s="113">
        <f>IF(AU94="základní",AV94,0)</f>
        <v>0</v>
      </c>
      <c r="BZ94" s="113">
        <f>IF(AU94="snížená",AV94,0)</f>
        <v>0</v>
      </c>
      <c r="CA94" s="113">
        <f>IF(AU94="zákl. přenesená",AV94,0)</f>
        <v>0</v>
      </c>
      <c r="CB94" s="113">
        <f>IF(AU94="sníž. přenesená",AV94,0)</f>
        <v>0</v>
      </c>
      <c r="CC94" s="113">
        <f>IF(AU94="nulová",AV94,0)</f>
        <v>0</v>
      </c>
      <c r="CD94" s="113">
        <f>IF(AU94="základní",AG94,0)</f>
        <v>0</v>
      </c>
      <c r="CE94" s="113">
        <f>IF(AU94="snížená",AG94,0)</f>
        <v>0</v>
      </c>
      <c r="CF94" s="113">
        <f>IF(AU94="zákl. přenesená",AG94,0)</f>
        <v>0</v>
      </c>
      <c r="CG94" s="113">
        <f>IF(AU94="sníž. přenesená",AG94,0)</f>
        <v>0</v>
      </c>
      <c r="CH94" s="113">
        <f>IF(AU94="nulová",AG94,0)</f>
        <v>0</v>
      </c>
      <c r="CI94" s="20">
        <f>IF(AU94="základní",1,IF(AU94="snížená",2,IF(AU94="zákl. přenesená",4,IF(AU94="sníž. přenesená",5,3))))</f>
        <v>1</v>
      </c>
      <c r="CJ94" s="20">
        <f>IF(AT94="stavební čast",1,IF(8894="investiční čast",2,3))</f>
        <v>1</v>
      </c>
      <c r="CK94" s="20" t="str">
        <f>IF(D94="Vyplň vlastní","","x")</f>
        <v/>
      </c>
    </row>
    <row r="95" spans="1:89" s="1" customFormat="1" ht="19.95" customHeight="1">
      <c r="B95" s="37"/>
      <c r="C95" s="38"/>
      <c r="D95" s="222" t="s">
        <v>108</v>
      </c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38"/>
      <c r="AD95" s="38"/>
      <c r="AE95" s="38"/>
      <c r="AF95" s="38"/>
      <c r="AG95" s="224">
        <f>AG87*AS95</f>
        <v>0</v>
      </c>
      <c r="AH95" s="225"/>
      <c r="AI95" s="225"/>
      <c r="AJ95" s="225"/>
      <c r="AK95" s="225"/>
      <c r="AL95" s="225"/>
      <c r="AM95" s="225"/>
      <c r="AN95" s="225">
        <f>AG95+AV95</f>
        <v>0</v>
      </c>
      <c r="AO95" s="225"/>
      <c r="AP95" s="225"/>
      <c r="AQ95" s="39"/>
      <c r="AS95" s="114">
        <v>0</v>
      </c>
      <c r="AT95" s="115" t="s">
        <v>106</v>
      </c>
      <c r="AU95" s="115" t="s">
        <v>49</v>
      </c>
      <c r="AV95" s="116">
        <f>ROUND(IF(AU95="nulová",0,IF(OR(AU95="základní",AU95="zákl. přenesená"),AG95*L33,AG95*L34)),2)</f>
        <v>0</v>
      </c>
      <c r="BV95" s="20" t="s">
        <v>109</v>
      </c>
      <c r="BY95" s="113">
        <f>IF(AU95="základní",AV95,0)</f>
        <v>0</v>
      </c>
      <c r="BZ95" s="113">
        <f>IF(AU95="snížená",AV95,0)</f>
        <v>0</v>
      </c>
      <c r="CA95" s="113">
        <f>IF(AU95="zákl. přenesená",AV95,0)</f>
        <v>0</v>
      </c>
      <c r="CB95" s="113">
        <f>IF(AU95="sníž. přenesená",AV95,0)</f>
        <v>0</v>
      </c>
      <c r="CC95" s="113">
        <f>IF(AU95="nulová",AV95,0)</f>
        <v>0</v>
      </c>
      <c r="CD95" s="113">
        <f>IF(AU95="základní",AG95,0)</f>
        <v>0</v>
      </c>
      <c r="CE95" s="113">
        <f>IF(AU95="snížená",AG95,0)</f>
        <v>0</v>
      </c>
      <c r="CF95" s="113">
        <f>IF(AU95="zákl. přenesená",AG95,0)</f>
        <v>0</v>
      </c>
      <c r="CG95" s="113">
        <f>IF(AU95="sníž. přenesená",AG95,0)</f>
        <v>0</v>
      </c>
      <c r="CH95" s="113">
        <f>IF(AU95="nulová",AG95,0)</f>
        <v>0</v>
      </c>
      <c r="CI95" s="20">
        <f>IF(AU95="základní",1,IF(AU95="snížená",2,IF(AU95="zákl. přenesená",4,IF(AU95="sníž. přenesená",5,3))))</f>
        <v>1</v>
      </c>
      <c r="CJ95" s="20">
        <f>IF(AT95="stavební čast",1,IF(8895="investiční čast",2,3))</f>
        <v>1</v>
      </c>
      <c r="CK95" s="20" t="str">
        <f>IF(D95="Vyplň vlastní","","x")</f>
        <v/>
      </c>
    </row>
    <row r="96" spans="1:89" s="1" customFormat="1" ht="19.95" customHeight="1">
      <c r="B96" s="37"/>
      <c r="C96" s="38"/>
      <c r="D96" s="222" t="s">
        <v>108</v>
      </c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38"/>
      <c r="AD96" s="38"/>
      <c r="AE96" s="38"/>
      <c r="AF96" s="38"/>
      <c r="AG96" s="224">
        <f>AG87*AS96</f>
        <v>0</v>
      </c>
      <c r="AH96" s="225"/>
      <c r="AI96" s="225"/>
      <c r="AJ96" s="225"/>
      <c r="AK96" s="225"/>
      <c r="AL96" s="225"/>
      <c r="AM96" s="225"/>
      <c r="AN96" s="225">
        <f>AG96+AV96</f>
        <v>0</v>
      </c>
      <c r="AO96" s="225"/>
      <c r="AP96" s="225"/>
      <c r="AQ96" s="39"/>
      <c r="AS96" s="117">
        <v>0</v>
      </c>
      <c r="AT96" s="118" t="s">
        <v>106</v>
      </c>
      <c r="AU96" s="118" t="s">
        <v>49</v>
      </c>
      <c r="AV96" s="119">
        <f>ROUND(IF(AU96="nulová",0,IF(OR(AU96="základní",AU96="zákl. přenesená"),AG96*L33,AG96*L34)),2)</f>
        <v>0</v>
      </c>
      <c r="BV96" s="20" t="s">
        <v>109</v>
      </c>
      <c r="BY96" s="113">
        <f>IF(AU96="základní",AV96,0)</f>
        <v>0</v>
      </c>
      <c r="BZ96" s="113">
        <f>IF(AU96="snížená",AV96,0)</f>
        <v>0</v>
      </c>
      <c r="CA96" s="113">
        <f>IF(AU96="zákl. přenesená",AV96,0)</f>
        <v>0</v>
      </c>
      <c r="CB96" s="113">
        <f>IF(AU96="sníž. přenesená",AV96,0)</f>
        <v>0</v>
      </c>
      <c r="CC96" s="113">
        <f>IF(AU96="nulová",AV96,0)</f>
        <v>0</v>
      </c>
      <c r="CD96" s="113">
        <f>IF(AU96="základní",AG96,0)</f>
        <v>0</v>
      </c>
      <c r="CE96" s="113">
        <f>IF(AU96="snížená",AG96,0)</f>
        <v>0</v>
      </c>
      <c r="CF96" s="113">
        <f>IF(AU96="zákl. přenesená",AG96,0)</f>
        <v>0</v>
      </c>
      <c r="CG96" s="113">
        <f>IF(AU96="sníž. přenesená",AG96,0)</f>
        <v>0</v>
      </c>
      <c r="CH96" s="113">
        <f>IF(AU96="nulová",AG96,0)</f>
        <v>0</v>
      </c>
      <c r="CI96" s="20">
        <f>IF(AU96="základní",1,IF(AU96="snížená",2,IF(AU96="zákl. přenesená",4,IF(AU96="sníž. přenesená",5,3))))</f>
        <v>1</v>
      </c>
      <c r="CJ96" s="20">
        <f>IF(AT96="stavební čast",1,IF(8896="investiční čast",2,3))</f>
        <v>1</v>
      </c>
      <c r="CK96" s="20" t="str">
        <f>IF(D96="Vyplň vlastní","","x")</f>
        <v/>
      </c>
    </row>
    <row r="97" spans="2:43" s="1" customFormat="1" ht="10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9"/>
    </row>
    <row r="98" spans="2:43" s="1" customFormat="1" ht="30" customHeight="1">
      <c r="B98" s="37"/>
      <c r="C98" s="120" t="s">
        <v>110</v>
      </c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219">
        <f>ROUND(AG87+AG92,2)</f>
        <v>0</v>
      </c>
      <c r="AH98" s="219"/>
      <c r="AI98" s="219"/>
      <c r="AJ98" s="219"/>
      <c r="AK98" s="219"/>
      <c r="AL98" s="219"/>
      <c r="AM98" s="219"/>
      <c r="AN98" s="219">
        <f>AN87+AN92</f>
        <v>0</v>
      </c>
      <c r="AO98" s="219"/>
      <c r="AP98" s="219"/>
      <c r="AQ98" s="39"/>
    </row>
    <row r="99" spans="2:43" s="1" customFormat="1" ht="6.9" customHeight="1">
      <c r="B99" s="61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3"/>
    </row>
  </sheetData>
  <sheetProtection algorithmName="SHA-512" hashValue="09Kg88z7yuvRTytS91WVfqdjUuw2NRR078XgiDeajnwuhgl8gA4eICowRbOOsJqvQ8iVHNtjXzGgAqGJ6dAvkA==" saltValue="qfLYnkHn4dS5YrCU2zBasAVFJEsgKza9PvXRU8R8tTdtDzZRfW9tZJOZHkuQo9fPu/SKNNn+hIcikDlJYBnkvA==" spinCount="10" sheet="1" objects="1" scenarios="1"/>
  <mergeCells count="68">
    <mergeCell ref="C2:AP2"/>
    <mergeCell ref="C4:AP4"/>
    <mergeCell ref="BG5:BG34"/>
    <mergeCell ref="K5:AO5"/>
    <mergeCell ref="K6:AO6"/>
    <mergeCell ref="E14:AJ14"/>
    <mergeCell ref="E23:AN23"/>
    <mergeCell ref="AK26:AO26"/>
    <mergeCell ref="AK27:AO27"/>
    <mergeCell ref="AK28:AO28"/>
    <mergeCell ref="AK29:AO29"/>
    <mergeCell ref="AK31:AO31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L36:O36"/>
    <mergeCell ref="W36:AE36"/>
    <mergeCell ref="AK36:AO36"/>
    <mergeCell ref="L37:O37"/>
    <mergeCell ref="W37:AE37"/>
    <mergeCell ref="AK37:AO37"/>
    <mergeCell ref="X39:AB39"/>
    <mergeCell ref="AK39:AO39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G93:AM93"/>
    <mergeCell ref="AN93:AP93"/>
    <mergeCell ref="AG98:AM98"/>
    <mergeCell ref="AN98:AP98"/>
    <mergeCell ref="AR2:BG2"/>
    <mergeCell ref="D96:AB96"/>
    <mergeCell ref="AG96:AM96"/>
    <mergeCell ref="AN96:AP96"/>
    <mergeCell ref="AG87:AM87"/>
    <mergeCell ref="AN87:AP87"/>
    <mergeCell ref="AG92:AM92"/>
    <mergeCell ref="AN92:AP92"/>
    <mergeCell ref="D94:AB94"/>
    <mergeCell ref="AG94:AM94"/>
    <mergeCell ref="AN94:AP94"/>
    <mergeCell ref="D95:AB95"/>
    <mergeCell ref="AG95:AM95"/>
    <mergeCell ref="AN95:AP95"/>
  </mergeCells>
  <dataValidations count="2">
    <dataValidation type="list" allowBlank="1" showInputMessage="1" showErrorMessage="1" error="Povoleny jsou hodnoty základní, snížená, zákl. přenesená, sníž. přenesená, nulová." sqref="AU93:AU97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3:AT97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0 - VEDLEJŠÍ A OSTATNÍ N...'!C2" display="/"/>
    <hyperlink ref="A89" location="'01 - ČÁST F - SADOVÉ ÚPRAVY'!C2" display="/"/>
    <hyperlink ref="A90" location="'02 - ČÁST G - SADOVÉ ÚPRAVY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5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customWidth="1"/>
    <col min="21" max="21" width="16.28515625" customWidth="1"/>
    <col min="22" max="24" width="20" customWidth="1"/>
    <col min="25" max="25" width="12.28515625" customWidth="1"/>
    <col min="26" max="26" width="16.28515625" customWidth="1"/>
    <col min="27" max="27" width="12.28515625" customWidth="1"/>
    <col min="28" max="28" width="1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22"/>
      <c r="B1" s="14"/>
      <c r="C1" s="14"/>
      <c r="D1" s="15" t="s">
        <v>1</v>
      </c>
      <c r="E1" s="14"/>
      <c r="F1" s="16" t="s">
        <v>111</v>
      </c>
      <c r="G1" s="16"/>
      <c r="H1" s="275" t="s">
        <v>112</v>
      </c>
      <c r="I1" s="275"/>
      <c r="J1" s="275"/>
      <c r="K1" s="275"/>
      <c r="L1" s="16" t="s">
        <v>113</v>
      </c>
      <c r="M1" s="14"/>
      <c r="N1" s="14"/>
      <c r="O1" s="15" t="s">
        <v>114</v>
      </c>
      <c r="P1" s="14"/>
      <c r="Q1" s="14"/>
      <c r="R1" s="14"/>
      <c r="S1" s="16" t="s">
        <v>115</v>
      </c>
      <c r="T1" s="16"/>
      <c r="U1" s="122"/>
      <c r="V1" s="122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253" t="s">
        <v>8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T2" s="20" t="s">
        <v>95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116</v>
      </c>
    </row>
    <row r="4" spans="1:66" ht="36.9" customHeight="1">
      <c r="B4" s="24"/>
      <c r="C4" s="246" t="s">
        <v>117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5"/>
      <c r="T4" s="26" t="s">
        <v>14</v>
      </c>
      <c r="AT4" s="20" t="s">
        <v>6</v>
      </c>
    </row>
    <row r="5" spans="1:66" ht="6.9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ht="25.35" customHeight="1">
      <c r="B6" s="24"/>
      <c r="C6" s="28"/>
      <c r="D6" s="32" t="s">
        <v>20</v>
      </c>
      <c r="E6" s="28"/>
      <c r="F6" s="290" t="str">
        <f>'Rekapitulace stavby'!K6</f>
        <v>IZOLAČNÍ ZELEŇ - POLANKA NAD ODROU</v>
      </c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8"/>
      <c r="R6" s="25"/>
    </row>
    <row r="7" spans="1:66" s="1" customFormat="1" ht="32.85" customHeight="1">
      <c r="B7" s="37"/>
      <c r="C7" s="38"/>
      <c r="D7" s="31" t="s">
        <v>118</v>
      </c>
      <c r="E7" s="38"/>
      <c r="F7" s="259" t="s">
        <v>119</v>
      </c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38"/>
      <c r="R7" s="39"/>
    </row>
    <row r="8" spans="1:66" s="1" customFormat="1" ht="14.4" customHeight="1">
      <c r="B8" s="37"/>
      <c r="C8" s="38"/>
      <c r="D8" s="32" t="s">
        <v>22</v>
      </c>
      <c r="E8" s="38"/>
      <c r="F8" s="30" t="s">
        <v>23</v>
      </c>
      <c r="G8" s="38"/>
      <c r="H8" s="38"/>
      <c r="I8" s="38"/>
      <c r="J8" s="38"/>
      <c r="K8" s="38"/>
      <c r="L8" s="38"/>
      <c r="M8" s="32" t="s">
        <v>24</v>
      </c>
      <c r="N8" s="38"/>
      <c r="O8" s="30" t="s">
        <v>23</v>
      </c>
      <c r="P8" s="38"/>
      <c r="Q8" s="38"/>
      <c r="R8" s="39"/>
    </row>
    <row r="9" spans="1:66" s="1" customFormat="1" ht="14.4" customHeight="1">
      <c r="B9" s="37"/>
      <c r="C9" s="38"/>
      <c r="D9" s="32" t="s">
        <v>25</v>
      </c>
      <c r="E9" s="38"/>
      <c r="F9" s="30" t="s">
        <v>26</v>
      </c>
      <c r="G9" s="38"/>
      <c r="H9" s="38"/>
      <c r="I9" s="38"/>
      <c r="J9" s="38"/>
      <c r="K9" s="38"/>
      <c r="L9" s="38"/>
      <c r="M9" s="32" t="s">
        <v>27</v>
      </c>
      <c r="N9" s="38"/>
      <c r="O9" s="306" t="str">
        <f>'Rekapitulace stavby'!AN8</f>
        <v>8. 11. 2017</v>
      </c>
      <c r="P9" s="292"/>
      <c r="Q9" s="38"/>
      <c r="R9" s="39"/>
    </row>
    <row r="10" spans="1:66" s="1" customFormat="1" ht="10.95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" customHeight="1">
      <c r="B11" s="37"/>
      <c r="C11" s="38"/>
      <c r="D11" s="32" t="s">
        <v>29</v>
      </c>
      <c r="E11" s="38"/>
      <c r="F11" s="38"/>
      <c r="G11" s="38"/>
      <c r="H11" s="38"/>
      <c r="I11" s="38"/>
      <c r="J11" s="38"/>
      <c r="K11" s="38"/>
      <c r="L11" s="38"/>
      <c r="M11" s="32" t="s">
        <v>30</v>
      </c>
      <c r="N11" s="38"/>
      <c r="O11" s="257" t="s">
        <v>31</v>
      </c>
      <c r="P11" s="257"/>
      <c r="Q11" s="38"/>
      <c r="R11" s="39"/>
    </row>
    <row r="12" spans="1:66" s="1" customFormat="1" ht="18" customHeight="1">
      <c r="B12" s="37"/>
      <c r="C12" s="38"/>
      <c r="D12" s="38"/>
      <c r="E12" s="30" t="s">
        <v>32</v>
      </c>
      <c r="F12" s="38"/>
      <c r="G12" s="38"/>
      <c r="H12" s="38"/>
      <c r="I12" s="38"/>
      <c r="J12" s="38"/>
      <c r="K12" s="38"/>
      <c r="L12" s="38"/>
      <c r="M12" s="32" t="s">
        <v>33</v>
      </c>
      <c r="N12" s="38"/>
      <c r="O12" s="257" t="s">
        <v>23</v>
      </c>
      <c r="P12" s="257"/>
      <c r="Q12" s="38"/>
      <c r="R12" s="39"/>
    </row>
    <row r="13" spans="1:66" s="1" customFormat="1" ht="6.9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" customHeight="1">
      <c r="B14" s="37"/>
      <c r="C14" s="38"/>
      <c r="D14" s="32" t="s">
        <v>34</v>
      </c>
      <c r="E14" s="38"/>
      <c r="F14" s="38"/>
      <c r="G14" s="38"/>
      <c r="H14" s="38"/>
      <c r="I14" s="38"/>
      <c r="J14" s="38"/>
      <c r="K14" s="38"/>
      <c r="L14" s="38"/>
      <c r="M14" s="32" t="s">
        <v>30</v>
      </c>
      <c r="N14" s="38"/>
      <c r="O14" s="307" t="str">
        <f>IF('Rekapitulace stavby'!AN13="","",'Rekapitulace stavby'!AN13)</f>
        <v>Vyplň údaj</v>
      </c>
      <c r="P14" s="257"/>
      <c r="Q14" s="38"/>
      <c r="R14" s="39"/>
    </row>
    <row r="15" spans="1:66" s="1" customFormat="1" ht="18" customHeight="1">
      <c r="B15" s="37"/>
      <c r="C15" s="38"/>
      <c r="D15" s="38"/>
      <c r="E15" s="307" t="str">
        <f>IF('Rekapitulace stavby'!E14="","",'Rekapitulace stavby'!E14)</f>
        <v>Vyplň údaj</v>
      </c>
      <c r="F15" s="308"/>
      <c r="G15" s="308"/>
      <c r="H15" s="308"/>
      <c r="I15" s="308"/>
      <c r="J15" s="308"/>
      <c r="K15" s="308"/>
      <c r="L15" s="308"/>
      <c r="M15" s="32" t="s">
        <v>33</v>
      </c>
      <c r="N15" s="38"/>
      <c r="O15" s="307" t="str">
        <f>IF('Rekapitulace stavby'!AN14="","",'Rekapitulace stavby'!AN14)</f>
        <v>Vyplň údaj</v>
      </c>
      <c r="P15" s="257"/>
      <c r="Q15" s="38"/>
      <c r="R15" s="39"/>
    </row>
    <row r="16" spans="1:66" s="1" customFormat="1" ht="6.9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" customHeight="1">
      <c r="B17" s="37"/>
      <c r="C17" s="38"/>
      <c r="D17" s="32" t="s">
        <v>36</v>
      </c>
      <c r="E17" s="38"/>
      <c r="F17" s="38"/>
      <c r="G17" s="38"/>
      <c r="H17" s="38"/>
      <c r="I17" s="38"/>
      <c r="J17" s="38"/>
      <c r="K17" s="38"/>
      <c r="L17" s="38"/>
      <c r="M17" s="32" t="s">
        <v>30</v>
      </c>
      <c r="N17" s="38"/>
      <c r="O17" s="257" t="s">
        <v>23</v>
      </c>
      <c r="P17" s="257"/>
      <c r="Q17" s="38"/>
      <c r="R17" s="39"/>
    </row>
    <row r="18" spans="2:18" s="1" customFormat="1" ht="18" customHeight="1">
      <c r="B18" s="37"/>
      <c r="C18" s="38"/>
      <c r="D18" s="38"/>
      <c r="E18" s="30" t="s">
        <v>37</v>
      </c>
      <c r="F18" s="38"/>
      <c r="G18" s="38"/>
      <c r="H18" s="38"/>
      <c r="I18" s="38"/>
      <c r="J18" s="38"/>
      <c r="K18" s="38"/>
      <c r="L18" s="38"/>
      <c r="M18" s="32" t="s">
        <v>33</v>
      </c>
      <c r="N18" s="38"/>
      <c r="O18" s="257" t="s">
        <v>23</v>
      </c>
      <c r="P18" s="257"/>
      <c r="Q18" s="38"/>
      <c r="R18" s="39"/>
    </row>
    <row r="19" spans="2:18" s="1" customFormat="1" ht="6.9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" customHeight="1">
      <c r="B20" s="37"/>
      <c r="C20" s="38"/>
      <c r="D20" s="32" t="s">
        <v>38</v>
      </c>
      <c r="E20" s="38"/>
      <c r="F20" s="38"/>
      <c r="G20" s="38"/>
      <c r="H20" s="38"/>
      <c r="I20" s="38"/>
      <c r="J20" s="38"/>
      <c r="K20" s="38"/>
      <c r="L20" s="38"/>
      <c r="M20" s="32" t="s">
        <v>30</v>
      </c>
      <c r="N20" s="38"/>
      <c r="O20" s="257" t="s">
        <v>39</v>
      </c>
      <c r="P20" s="257"/>
      <c r="Q20" s="38"/>
      <c r="R20" s="39"/>
    </row>
    <row r="21" spans="2:18" s="1" customFormat="1" ht="18" customHeight="1">
      <c r="B21" s="37"/>
      <c r="C21" s="38"/>
      <c r="D21" s="38"/>
      <c r="E21" s="30" t="s">
        <v>40</v>
      </c>
      <c r="F21" s="38"/>
      <c r="G21" s="38"/>
      <c r="H21" s="38"/>
      <c r="I21" s="38"/>
      <c r="J21" s="38"/>
      <c r="K21" s="38"/>
      <c r="L21" s="38"/>
      <c r="M21" s="32" t="s">
        <v>33</v>
      </c>
      <c r="N21" s="38"/>
      <c r="O21" s="257" t="s">
        <v>41</v>
      </c>
      <c r="P21" s="257"/>
      <c r="Q21" s="38"/>
      <c r="R21" s="39"/>
    </row>
    <row r="22" spans="2:18" s="1" customFormat="1" ht="6.9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" customHeight="1">
      <c r="B23" s="37"/>
      <c r="C23" s="38"/>
      <c r="D23" s="32" t="s">
        <v>42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62" t="s">
        <v>23</v>
      </c>
      <c r="F24" s="262"/>
      <c r="G24" s="262"/>
      <c r="H24" s="262"/>
      <c r="I24" s="262"/>
      <c r="J24" s="262"/>
      <c r="K24" s="262"/>
      <c r="L24" s="262"/>
      <c r="M24" s="38"/>
      <c r="N24" s="38"/>
      <c r="O24" s="38"/>
      <c r="P24" s="38"/>
      <c r="Q24" s="38"/>
      <c r="R24" s="39"/>
    </row>
    <row r="25" spans="2:18" s="1" customFormat="1" ht="6.9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" customHeight="1">
      <c r="B27" s="37"/>
      <c r="C27" s="38"/>
      <c r="D27" s="123" t="s">
        <v>120</v>
      </c>
      <c r="E27" s="38"/>
      <c r="F27" s="38"/>
      <c r="G27" s="38"/>
      <c r="H27" s="38"/>
      <c r="I27" s="38"/>
      <c r="J27" s="38"/>
      <c r="K27" s="38"/>
      <c r="L27" s="38"/>
      <c r="M27" s="263">
        <f>M88</f>
        <v>0</v>
      </c>
      <c r="N27" s="263"/>
      <c r="O27" s="263"/>
      <c r="P27" s="263"/>
      <c r="Q27" s="38"/>
      <c r="R27" s="39"/>
    </row>
    <row r="28" spans="2:18" s="1" customFormat="1" ht="13.2">
      <c r="B28" s="37"/>
      <c r="C28" s="38"/>
      <c r="D28" s="38"/>
      <c r="E28" s="32" t="s">
        <v>44</v>
      </c>
      <c r="F28" s="38"/>
      <c r="G28" s="38"/>
      <c r="H28" s="38"/>
      <c r="I28" s="38"/>
      <c r="J28" s="38"/>
      <c r="K28" s="38"/>
      <c r="L28" s="38"/>
      <c r="M28" s="264">
        <f>H88</f>
        <v>0</v>
      </c>
      <c r="N28" s="264"/>
      <c r="O28" s="264"/>
      <c r="P28" s="264"/>
      <c r="Q28" s="38"/>
      <c r="R28" s="39"/>
    </row>
    <row r="29" spans="2:18" s="1" customFormat="1" ht="13.2">
      <c r="B29" s="37"/>
      <c r="C29" s="38"/>
      <c r="D29" s="38"/>
      <c r="E29" s="32" t="s">
        <v>45</v>
      </c>
      <c r="F29" s="38"/>
      <c r="G29" s="38"/>
      <c r="H29" s="38"/>
      <c r="I29" s="38"/>
      <c r="J29" s="38"/>
      <c r="K29" s="38"/>
      <c r="L29" s="38"/>
      <c r="M29" s="264">
        <f>K88</f>
        <v>0</v>
      </c>
      <c r="N29" s="264"/>
      <c r="O29" s="264"/>
      <c r="P29" s="264"/>
      <c r="Q29" s="38"/>
      <c r="R29" s="39"/>
    </row>
    <row r="30" spans="2:18" s="1" customFormat="1" ht="14.4" customHeight="1">
      <c r="B30" s="37"/>
      <c r="C30" s="38"/>
      <c r="D30" s="36" t="s">
        <v>105</v>
      </c>
      <c r="E30" s="38"/>
      <c r="F30" s="38"/>
      <c r="G30" s="38"/>
      <c r="H30" s="38"/>
      <c r="I30" s="38"/>
      <c r="J30" s="38"/>
      <c r="K30" s="38"/>
      <c r="L30" s="38"/>
      <c r="M30" s="263">
        <f>M93</f>
        <v>0</v>
      </c>
      <c r="N30" s="263"/>
      <c r="O30" s="263"/>
      <c r="P30" s="263"/>
      <c r="Q30" s="38"/>
      <c r="R30" s="39"/>
    </row>
    <row r="31" spans="2:18" s="1" customFormat="1" ht="6.9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9"/>
    </row>
    <row r="32" spans="2:18" s="1" customFormat="1" ht="25.35" customHeight="1">
      <c r="B32" s="37"/>
      <c r="C32" s="38"/>
      <c r="D32" s="124" t="s">
        <v>47</v>
      </c>
      <c r="E32" s="38"/>
      <c r="F32" s="38"/>
      <c r="G32" s="38"/>
      <c r="H32" s="38"/>
      <c r="I32" s="38"/>
      <c r="J32" s="38"/>
      <c r="K32" s="38"/>
      <c r="L32" s="38"/>
      <c r="M32" s="305">
        <f>ROUND(M27+M30,2)</f>
        <v>0</v>
      </c>
      <c r="N32" s="289"/>
      <c r="O32" s="289"/>
      <c r="P32" s="289"/>
      <c r="Q32" s="38"/>
      <c r="R32" s="39"/>
    </row>
    <row r="33" spans="2:18" s="1" customFormat="1" ht="6.9" customHeight="1">
      <c r="B33" s="37"/>
      <c r="C33" s="38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38"/>
      <c r="R33" s="39"/>
    </row>
    <row r="34" spans="2:18" s="1" customFormat="1" ht="14.4" customHeight="1">
      <c r="B34" s="37"/>
      <c r="C34" s="38"/>
      <c r="D34" s="44" t="s">
        <v>48</v>
      </c>
      <c r="E34" s="44" t="s">
        <v>49</v>
      </c>
      <c r="F34" s="45">
        <v>0.21</v>
      </c>
      <c r="G34" s="125" t="s">
        <v>50</v>
      </c>
      <c r="H34" s="302">
        <f>ROUND((((SUM(BE93:BE100)+SUM(BE118:BE128))+SUM(BE130:BE134))),2)</f>
        <v>0</v>
      </c>
      <c r="I34" s="289"/>
      <c r="J34" s="289"/>
      <c r="K34" s="38"/>
      <c r="L34" s="38"/>
      <c r="M34" s="302">
        <f>ROUND(((ROUND((SUM(BE93:BE100)+SUM(BE118:BE128)), 2)*F34)+SUM(BE130:BE134)*F34),2)</f>
        <v>0</v>
      </c>
      <c r="N34" s="289"/>
      <c r="O34" s="289"/>
      <c r="P34" s="289"/>
      <c r="Q34" s="38"/>
      <c r="R34" s="39"/>
    </row>
    <row r="35" spans="2:18" s="1" customFormat="1" ht="14.4" customHeight="1">
      <c r="B35" s="37"/>
      <c r="C35" s="38"/>
      <c r="D35" s="38"/>
      <c r="E35" s="44" t="s">
        <v>51</v>
      </c>
      <c r="F35" s="45">
        <v>0.15</v>
      </c>
      <c r="G35" s="125" t="s">
        <v>50</v>
      </c>
      <c r="H35" s="302">
        <f>ROUND((((SUM(BF93:BF100)+SUM(BF118:BF128))+SUM(BF130:BF134))),2)</f>
        <v>0</v>
      </c>
      <c r="I35" s="289"/>
      <c r="J35" s="289"/>
      <c r="K35" s="38"/>
      <c r="L35" s="38"/>
      <c r="M35" s="302">
        <f>ROUND(((ROUND((SUM(BF93:BF100)+SUM(BF118:BF128)), 2)*F35)+SUM(BF130:BF134)*F35),2)</f>
        <v>0</v>
      </c>
      <c r="N35" s="289"/>
      <c r="O35" s="289"/>
      <c r="P35" s="289"/>
      <c r="Q35" s="38"/>
      <c r="R35" s="39"/>
    </row>
    <row r="36" spans="2:18" s="1" customFormat="1" ht="14.4" hidden="1" customHeight="1">
      <c r="B36" s="37"/>
      <c r="C36" s="38"/>
      <c r="D36" s="38"/>
      <c r="E36" s="44" t="s">
        <v>52</v>
      </c>
      <c r="F36" s="45">
        <v>0.21</v>
      </c>
      <c r="G36" s="125" t="s">
        <v>50</v>
      </c>
      <c r="H36" s="302">
        <f>ROUND((((SUM(BG93:BG100)+SUM(BG118:BG128))+SUM(BG130:BG134))),2)</f>
        <v>0</v>
      </c>
      <c r="I36" s="289"/>
      <c r="J36" s="289"/>
      <c r="K36" s="38"/>
      <c r="L36" s="38"/>
      <c r="M36" s="302">
        <v>0</v>
      </c>
      <c r="N36" s="289"/>
      <c r="O36" s="289"/>
      <c r="P36" s="289"/>
      <c r="Q36" s="38"/>
      <c r="R36" s="39"/>
    </row>
    <row r="37" spans="2:18" s="1" customFormat="1" ht="14.4" hidden="1" customHeight="1">
      <c r="B37" s="37"/>
      <c r="C37" s="38"/>
      <c r="D37" s="38"/>
      <c r="E37" s="44" t="s">
        <v>53</v>
      </c>
      <c r="F37" s="45">
        <v>0.15</v>
      </c>
      <c r="G37" s="125" t="s">
        <v>50</v>
      </c>
      <c r="H37" s="302">
        <f>ROUND((((SUM(BH93:BH100)+SUM(BH118:BH128))+SUM(BH130:BH134))),2)</f>
        <v>0</v>
      </c>
      <c r="I37" s="289"/>
      <c r="J37" s="289"/>
      <c r="K37" s="38"/>
      <c r="L37" s="38"/>
      <c r="M37" s="302">
        <v>0</v>
      </c>
      <c r="N37" s="289"/>
      <c r="O37" s="289"/>
      <c r="P37" s="289"/>
      <c r="Q37" s="38"/>
      <c r="R37" s="39"/>
    </row>
    <row r="38" spans="2:18" s="1" customFormat="1" ht="14.4" hidden="1" customHeight="1">
      <c r="B38" s="37"/>
      <c r="C38" s="38"/>
      <c r="D38" s="38"/>
      <c r="E38" s="44" t="s">
        <v>54</v>
      </c>
      <c r="F38" s="45">
        <v>0</v>
      </c>
      <c r="G38" s="125" t="s">
        <v>50</v>
      </c>
      <c r="H38" s="302">
        <f>ROUND((((SUM(BI93:BI100)+SUM(BI118:BI128))+SUM(BI130:BI134))),2)</f>
        <v>0</v>
      </c>
      <c r="I38" s="289"/>
      <c r="J38" s="289"/>
      <c r="K38" s="38"/>
      <c r="L38" s="38"/>
      <c r="M38" s="302">
        <v>0</v>
      </c>
      <c r="N38" s="289"/>
      <c r="O38" s="289"/>
      <c r="P38" s="289"/>
      <c r="Q38" s="38"/>
      <c r="R38" s="39"/>
    </row>
    <row r="39" spans="2:18" s="1" customFormat="1" ht="6.9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25.35" customHeight="1">
      <c r="B40" s="37"/>
      <c r="C40" s="121"/>
      <c r="D40" s="127" t="s">
        <v>55</v>
      </c>
      <c r="E40" s="81"/>
      <c r="F40" s="81"/>
      <c r="G40" s="128" t="s">
        <v>56</v>
      </c>
      <c r="H40" s="129" t="s">
        <v>57</v>
      </c>
      <c r="I40" s="81"/>
      <c r="J40" s="81"/>
      <c r="K40" s="81"/>
      <c r="L40" s="303">
        <f>SUM(M32:M38)</f>
        <v>0</v>
      </c>
      <c r="M40" s="303"/>
      <c r="N40" s="303"/>
      <c r="O40" s="303"/>
      <c r="P40" s="304"/>
      <c r="Q40" s="121"/>
      <c r="R40" s="39"/>
    </row>
    <row r="41" spans="2:18" s="1" customFormat="1" ht="14.4" customHeight="1"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9"/>
    </row>
    <row r="42" spans="2:18" s="1" customFormat="1" ht="14.4" customHeight="1"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9"/>
    </row>
    <row r="43" spans="2:18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5"/>
    </row>
    <row r="47" spans="2:18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/>
    </row>
    <row r="48" spans="2:18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5"/>
    </row>
    <row r="49" spans="2:18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5"/>
    </row>
    <row r="50" spans="2:18" s="1" customFormat="1" ht="14.4">
      <c r="B50" s="37"/>
      <c r="C50" s="38"/>
      <c r="D50" s="52" t="s">
        <v>58</v>
      </c>
      <c r="E50" s="53"/>
      <c r="F50" s="53"/>
      <c r="G50" s="53"/>
      <c r="H50" s="54"/>
      <c r="I50" s="38"/>
      <c r="J50" s="52" t="s">
        <v>59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4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5"/>
    </row>
    <row r="52" spans="2:18">
      <c r="B52" s="24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5"/>
    </row>
    <row r="53" spans="2:18">
      <c r="B53" s="24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5"/>
    </row>
    <row r="54" spans="2:18">
      <c r="B54" s="24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5"/>
    </row>
    <row r="55" spans="2:18">
      <c r="B55" s="24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5"/>
    </row>
    <row r="56" spans="2:18">
      <c r="B56" s="24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5"/>
    </row>
    <row r="57" spans="2:18">
      <c r="B57" s="24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5"/>
    </row>
    <row r="58" spans="2:18">
      <c r="B58" s="24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5"/>
    </row>
    <row r="59" spans="2:18" s="1" customFormat="1" ht="14.4">
      <c r="B59" s="37"/>
      <c r="C59" s="38"/>
      <c r="D59" s="57" t="s">
        <v>60</v>
      </c>
      <c r="E59" s="58"/>
      <c r="F59" s="58"/>
      <c r="G59" s="59" t="s">
        <v>61</v>
      </c>
      <c r="H59" s="60"/>
      <c r="I59" s="38"/>
      <c r="J59" s="57" t="s">
        <v>60</v>
      </c>
      <c r="K59" s="58"/>
      <c r="L59" s="58"/>
      <c r="M59" s="58"/>
      <c r="N59" s="59" t="s">
        <v>61</v>
      </c>
      <c r="O59" s="58"/>
      <c r="P59" s="60"/>
      <c r="Q59" s="38"/>
      <c r="R59" s="39"/>
    </row>
    <row r="60" spans="2:18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2:18" s="1" customFormat="1" ht="14.4">
      <c r="B61" s="37"/>
      <c r="C61" s="38"/>
      <c r="D61" s="52" t="s">
        <v>62</v>
      </c>
      <c r="E61" s="53"/>
      <c r="F61" s="53"/>
      <c r="G61" s="53"/>
      <c r="H61" s="54"/>
      <c r="I61" s="38"/>
      <c r="J61" s="52" t="s">
        <v>63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4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5"/>
    </row>
    <row r="63" spans="2:18">
      <c r="B63" s="24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5"/>
    </row>
    <row r="64" spans="2:18">
      <c r="B64" s="24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5"/>
    </row>
    <row r="65" spans="2:21">
      <c r="B65" s="24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5"/>
    </row>
    <row r="66" spans="2:21">
      <c r="B66" s="24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5"/>
    </row>
    <row r="67" spans="2:21">
      <c r="B67" s="24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5"/>
    </row>
    <row r="68" spans="2:21">
      <c r="B68" s="24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5"/>
    </row>
    <row r="69" spans="2:21">
      <c r="B69" s="24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5"/>
    </row>
    <row r="70" spans="2:21" s="1" customFormat="1" ht="14.4">
      <c r="B70" s="37"/>
      <c r="C70" s="38"/>
      <c r="D70" s="57" t="s">
        <v>60</v>
      </c>
      <c r="E70" s="58"/>
      <c r="F70" s="58"/>
      <c r="G70" s="59" t="s">
        <v>61</v>
      </c>
      <c r="H70" s="60"/>
      <c r="I70" s="38"/>
      <c r="J70" s="57" t="s">
        <v>60</v>
      </c>
      <c r="K70" s="58"/>
      <c r="L70" s="58"/>
      <c r="M70" s="58"/>
      <c r="N70" s="59" t="s">
        <v>61</v>
      </c>
      <c r="O70" s="58"/>
      <c r="P70" s="60"/>
      <c r="Q70" s="38"/>
      <c r="R70" s="39"/>
    </row>
    <row r="71" spans="2:21" s="1" customFormat="1" ht="14.4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" customHeight="1">
      <c r="B75" s="130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2"/>
    </row>
    <row r="76" spans="2:21" s="1" customFormat="1" ht="36.9" customHeight="1">
      <c r="B76" s="37"/>
      <c r="C76" s="246" t="s">
        <v>121</v>
      </c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39"/>
      <c r="T76" s="133"/>
      <c r="U76" s="133"/>
    </row>
    <row r="77" spans="2:21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3"/>
      <c r="U77" s="133"/>
    </row>
    <row r="78" spans="2:21" s="1" customFormat="1" ht="30" customHeight="1">
      <c r="B78" s="37"/>
      <c r="C78" s="32" t="s">
        <v>20</v>
      </c>
      <c r="D78" s="38"/>
      <c r="E78" s="38"/>
      <c r="F78" s="290" t="str">
        <f>F6</f>
        <v>IZOLAČNÍ ZELEŇ - POLANKA NAD ODROU</v>
      </c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38"/>
      <c r="R78" s="39"/>
      <c r="T78" s="133"/>
      <c r="U78" s="133"/>
    </row>
    <row r="79" spans="2:21" s="1" customFormat="1" ht="36.9" customHeight="1">
      <c r="B79" s="37"/>
      <c r="C79" s="71" t="s">
        <v>118</v>
      </c>
      <c r="D79" s="38"/>
      <c r="E79" s="38"/>
      <c r="F79" s="248" t="str">
        <f>F7</f>
        <v>00 - VEDLEJŠÍ A OSTATNÍ NÁKLADY</v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38"/>
      <c r="R79" s="39"/>
      <c r="T79" s="133"/>
      <c r="U79" s="133"/>
    </row>
    <row r="80" spans="2:21" s="1" customFormat="1" ht="6.9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3"/>
      <c r="U80" s="133"/>
    </row>
    <row r="81" spans="2:65" s="1" customFormat="1" ht="18" customHeight="1">
      <c r="B81" s="37"/>
      <c r="C81" s="32" t="s">
        <v>25</v>
      </c>
      <c r="D81" s="38"/>
      <c r="E81" s="38"/>
      <c r="F81" s="30" t="str">
        <f>F9</f>
        <v>Polanka nad Odrou</v>
      </c>
      <c r="G81" s="38"/>
      <c r="H81" s="38"/>
      <c r="I81" s="38"/>
      <c r="J81" s="38"/>
      <c r="K81" s="32" t="s">
        <v>27</v>
      </c>
      <c r="L81" s="38"/>
      <c r="M81" s="292" t="str">
        <f>IF(O9="","",O9)</f>
        <v>8. 11. 2017</v>
      </c>
      <c r="N81" s="292"/>
      <c r="O81" s="292"/>
      <c r="P81" s="292"/>
      <c r="Q81" s="38"/>
      <c r="R81" s="39"/>
      <c r="T81" s="133"/>
      <c r="U81" s="133"/>
    </row>
    <row r="82" spans="2:65" s="1" customFormat="1" ht="6.9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3"/>
      <c r="U82" s="133"/>
    </row>
    <row r="83" spans="2:65" s="1" customFormat="1" ht="13.2">
      <c r="B83" s="37"/>
      <c r="C83" s="32" t="s">
        <v>29</v>
      </c>
      <c r="D83" s="38"/>
      <c r="E83" s="38"/>
      <c r="F83" s="30" t="str">
        <f>E12</f>
        <v>ÚMOb Polanka nad Odrou</v>
      </c>
      <c r="G83" s="38"/>
      <c r="H83" s="38"/>
      <c r="I83" s="38"/>
      <c r="J83" s="38"/>
      <c r="K83" s="32" t="s">
        <v>36</v>
      </c>
      <c r="L83" s="38"/>
      <c r="M83" s="257" t="str">
        <f>E18</f>
        <v>Ing.Magda Cigánková Fialová</v>
      </c>
      <c r="N83" s="257"/>
      <c r="O83" s="257"/>
      <c r="P83" s="257"/>
      <c r="Q83" s="257"/>
      <c r="R83" s="39"/>
      <c r="T83" s="133"/>
      <c r="U83" s="133"/>
    </row>
    <row r="84" spans="2:65" s="1" customFormat="1" ht="14.4" customHeight="1">
      <c r="B84" s="37"/>
      <c r="C84" s="32" t="s">
        <v>34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38</v>
      </c>
      <c r="L84" s="38"/>
      <c r="M84" s="257" t="str">
        <f>E21</f>
        <v>Ing. Magda Cigánková Fialová</v>
      </c>
      <c r="N84" s="257"/>
      <c r="O84" s="257"/>
      <c r="P84" s="257"/>
      <c r="Q84" s="257"/>
      <c r="R84" s="39"/>
      <c r="T84" s="133"/>
      <c r="U84" s="133"/>
    </row>
    <row r="85" spans="2:65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3"/>
      <c r="U85" s="133"/>
    </row>
    <row r="86" spans="2:65" s="1" customFormat="1" ht="29.25" customHeight="1">
      <c r="B86" s="37"/>
      <c r="C86" s="299" t="s">
        <v>122</v>
      </c>
      <c r="D86" s="300"/>
      <c r="E86" s="300"/>
      <c r="F86" s="300"/>
      <c r="G86" s="300"/>
      <c r="H86" s="299" t="s">
        <v>123</v>
      </c>
      <c r="I86" s="301"/>
      <c r="J86" s="301"/>
      <c r="K86" s="299" t="s">
        <v>124</v>
      </c>
      <c r="L86" s="300"/>
      <c r="M86" s="299" t="s">
        <v>125</v>
      </c>
      <c r="N86" s="300"/>
      <c r="O86" s="300"/>
      <c r="P86" s="300"/>
      <c r="Q86" s="300"/>
      <c r="R86" s="39"/>
      <c r="T86" s="133"/>
      <c r="U86" s="133"/>
    </row>
    <row r="87" spans="2:65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3"/>
      <c r="U87" s="133"/>
    </row>
    <row r="88" spans="2:65" s="1" customFormat="1" ht="29.25" customHeight="1">
      <c r="B88" s="37"/>
      <c r="C88" s="134" t="s">
        <v>126</v>
      </c>
      <c r="D88" s="38"/>
      <c r="E88" s="38"/>
      <c r="F88" s="38"/>
      <c r="G88" s="38"/>
      <c r="H88" s="227">
        <f>W118</f>
        <v>0</v>
      </c>
      <c r="I88" s="289"/>
      <c r="J88" s="289"/>
      <c r="K88" s="227">
        <f>X118</f>
        <v>0</v>
      </c>
      <c r="L88" s="289"/>
      <c r="M88" s="227">
        <f>M118</f>
        <v>0</v>
      </c>
      <c r="N88" s="297"/>
      <c r="O88" s="297"/>
      <c r="P88" s="297"/>
      <c r="Q88" s="297"/>
      <c r="R88" s="39"/>
      <c r="T88" s="133"/>
      <c r="U88" s="133"/>
      <c r="AU88" s="20" t="s">
        <v>127</v>
      </c>
    </row>
    <row r="89" spans="2:65" s="6" customFormat="1" ht="24.9" customHeight="1">
      <c r="B89" s="135"/>
      <c r="C89" s="136"/>
      <c r="D89" s="137" t="s">
        <v>128</v>
      </c>
      <c r="E89" s="136"/>
      <c r="F89" s="136"/>
      <c r="G89" s="136"/>
      <c r="H89" s="270">
        <f>W119</f>
        <v>0</v>
      </c>
      <c r="I89" s="296"/>
      <c r="J89" s="296"/>
      <c r="K89" s="270">
        <f>X119</f>
        <v>0</v>
      </c>
      <c r="L89" s="296"/>
      <c r="M89" s="270">
        <f>M119</f>
        <v>0</v>
      </c>
      <c r="N89" s="296"/>
      <c r="O89" s="296"/>
      <c r="P89" s="296"/>
      <c r="Q89" s="296"/>
      <c r="R89" s="138"/>
      <c r="T89" s="139"/>
      <c r="U89" s="139"/>
    </row>
    <row r="90" spans="2:65" s="7" customFormat="1" ht="19.95" customHeight="1">
      <c r="B90" s="140"/>
      <c r="C90" s="141"/>
      <c r="D90" s="109" t="s">
        <v>129</v>
      </c>
      <c r="E90" s="141"/>
      <c r="F90" s="141"/>
      <c r="G90" s="141"/>
      <c r="H90" s="225">
        <f>W120</f>
        <v>0</v>
      </c>
      <c r="I90" s="295"/>
      <c r="J90" s="295"/>
      <c r="K90" s="225">
        <f>X120</f>
        <v>0</v>
      </c>
      <c r="L90" s="295"/>
      <c r="M90" s="225">
        <f>M120</f>
        <v>0</v>
      </c>
      <c r="N90" s="295"/>
      <c r="O90" s="295"/>
      <c r="P90" s="295"/>
      <c r="Q90" s="295"/>
      <c r="R90" s="142"/>
      <c r="T90" s="143"/>
      <c r="U90" s="143"/>
    </row>
    <row r="91" spans="2:65" s="6" customFormat="1" ht="21.75" customHeight="1">
      <c r="B91" s="135"/>
      <c r="C91" s="136"/>
      <c r="D91" s="137" t="s">
        <v>130</v>
      </c>
      <c r="E91" s="136"/>
      <c r="F91" s="136"/>
      <c r="G91" s="136"/>
      <c r="H91" s="269">
        <f>W129</f>
        <v>0</v>
      </c>
      <c r="I91" s="296"/>
      <c r="J91" s="296"/>
      <c r="K91" s="269">
        <f>X129</f>
        <v>0</v>
      </c>
      <c r="L91" s="296"/>
      <c r="M91" s="269">
        <f>M129</f>
        <v>0</v>
      </c>
      <c r="N91" s="296"/>
      <c r="O91" s="296"/>
      <c r="P91" s="296"/>
      <c r="Q91" s="296"/>
      <c r="R91" s="138"/>
      <c r="T91" s="139"/>
      <c r="U91" s="139"/>
    </row>
    <row r="92" spans="2:65" s="1" customFormat="1" ht="21.75" customHeight="1"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9"/>
      <c r="T92" s="133"/>
      <c r="U92" s="133"/>
    </row>
    <row r="93" spans="2:65" s="1" customFormat="1" ht="29.25" customHeight="1">
      <c r="B93" s="37"/>
      <c r="C93" s="134" t="s">
        <v>131</v>
      </c>
      <c r="D93" s="38"/>
      <c r="E93" s="38"/>
      <c r="F93" s="38"/>
      <c r="G93" s="38"/>
      <c r="H93" s="38"/>
      <c r="I93" s="38"/>
      <c r="J93" s="38"/>
      <c r="K93" s="38"/>
      <c r="L93" s="38"/>
      <c r="M93" s="297">
        <f>ROUND(M94+M95+M96+M97+M98+M99,2)</f>
        <v>0</v>
      </c>
      <c r="N93" s="298"/>
      <c r="O93" s="298"/>
      <c r="P93" s="298"/>
      <c r="Q93" s="298"/>
      <c r="R93" s="39"/>
      <c r="T93" s="144"/>
      <c r="U93" s="145" t="s">
        <v>48</v>
      </c>
    </row>
    <row r="94" spans="2:65" s="1" customFormat="1" ht="18" customHeight="1">
      <c r="B94" s="37"/>
      <c r="C94" s="38"/>
      <c r="D94" s="222" t="s">
        <v>132</v>
      </c>
      <c r="E94" s="223"/>
      <c r="F94" s="223"/>
      <c r="G94" s="223"/>
      <c r="H94" s="223"/>
      <c r="I94" s="38"/>
      <c r="J94" s="38"/>
      <c r="K94" s="38"/>
      <c r="L94" s="38"/>
      <c r="M94" s="224">
        <f>ROUND(M88*T94,2)</f>
        <v>0</v>
      </c>
      <c r="N94" s="225"/>
      <c r="O94" s="225"/>
      <c r="P94" s="225"/>
      <c r="Q94" s="225"/>
      <c r="R94" s="39"/>
      <c r="S94" s="146"/>
      <c r="T94" s="147"/>
      <c r="U94" s="148" t="s">
        <v>49</v>
      </c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50" t="s">
        <v>133</v>
      </c>
      <c r="AZ94" s="149"/>
      <c r="BA94" s="149"/>
      <c r="BB94" s="149"/>
      <c r="BC94" s="149"/>
      <c r="BD94" s="149"/>
      <c r="BE94" s="151">
        <f t="shared" ref="BE94:BE99" si="0">IF(U94="základní",M94,0)</f>
        <v>0</v>
      </c>
      <c r="BF94" s="151">
        <f t="shared" ref="BF94:BF99" si="1">IF(U94="snížená",M94,0)</f>
        <v>0</v>
      </c>
      <c r="BG94" s="151">
        <f t="shared" ref="BG94:BG99" si="2">IF(U94="zákl. přenesená",M94,0)</f>
        <v>0</v>
      </c>
      <c r="BH94" s="151">
        <f t="shared" ref="BH94:BH99" si="3">IF(U94="sníž. přenesená",M94,0)</f>
        <v>0</v>
      </c>
      <c r="BI94" s="151">
        <f t="shared" ref="BI94:BI99" si="4">IF(U94="nulová",M94,0)</f>
        <v>0</v>
      </c>
      <c r="BJ94" s="150" t="s">
        <v>94</v>
      </c>
      <c r="BK94" s="149"/>
      <c r="BL94" s="149"/>
      <c r="BM94" s="149"/>
    </row>
    <row r="95" spans="2:65" s="1" customFormat="1" ht="18" customHeight="1">
      <c r="B95" s="37"/>
      <c r="C95" s="38"/>
      <c r="D95" s="222" t="s">
        <v>134</v>
      </c>
      <c r="E95" s="223"/>
      <c r="F95" s="223"/>
      <c r="G95" s="223"/>
      <c r="H95" s="223"/>
      <c r="I95" s="38"/>
      <c r="J95" s="38"/>
      <c r="K95" s="38"/>
      <c r="L95" s="38"/>
      <c r="M95" s="224">
        <f>ROUND(M88*T95,2)</f>
        <v>0</v>
      </c>
      <c r="N95" s="225"/>
      <c r="O95" s="225"/>
      <c r="P95" s="225"/>
      <c r="Q95" s="225"/>
      <c r="R95" s="39"/>
      <c r="S95" s="146"/>
      <c r="T95" s="147"/>
      <c r="U95" s="148" t="s">
        <v>49</v>
      </c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50" t="s">
        <v>133</v>
      </c>
      <c r="AZ95" s="149"/>
      <c r="BA95" s="149"/>
      <c r="BB95" s="149"/>
      <c r="BC95" s="149"/>
      <c r="BD95" s="149"/>
      <c r="BE95" s="151">
        <f t="shared" si="0"/>
        <v>0</v>
      </c>
      <c r="BF95" s="151">
        <f t="shared" si="1"/>
        <v>0</v>
      </c>
      <c r="BG95" s="151">
        <f t="shared" si="2"/>
        <v>0</v>
      </c>
      <c r="BH95" s="151">
        <f t="shared" si="3"/>
        <v>0</v>
      </c>
      <c r="BI95" s="151">
        <f t="shared" si="4"/>
        <v>0</v>
      </c>
      <c r="BJ95" s="150" t="s">
        <v>94</v>
      </c>
      <c r="BK95" s="149"/>
      <c r="BL95" s="149"/>
      <c r="BM95" s="149"/>
    </row>
    <row r="96" spans="2:65" s="1" customFormat="1" ht="18" customHeight="1">
      <c r="B96" s="37"/>
      <c r="C96" s="38"/>
      <c r="D96" s="222" t="s">
        <v>135</v>
      </c>
      <c r="E96" s="223"/>
      <c r="F96" s="223"/>
      <c r="G96" s="223"/>
      <c r="H96" s="223"/>
      <c r="I96" s="38"/>
      <c r="J96" s="38"/>
      <c r="K96" s="38"/>
      <c r="L96" s="38"/>
      <c r="M96" s="224">
        <f>ROUND(M88*T96,2)</f>
        <v>0</v>
      </c>
      <c r="N96" s="225"/>
      <c r="O96" s="225"/>
      <c r="P96" s="225"/>
      <c r="Q96" s="225"/>
      <c r="R96" s="39"/>
      <c r="S96" s="146"/>
      <c r="T96" s="147"/>
      <c r="U96" s="148" t="s">
        <v>49</v>
      </c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50" t="s">
        <v>133</v>
      </c>
      <c r="AZ96" s="149"/>
      <c r="BA96" s="149"/>
      <c r="BB96" s="149"/>
      <c r="BC96" s="149"/>
      <c r="BD96" s="149"/>
      <c r="BE96" s="151">
        <f t="shared" si="0"/>
        <v>0</v>
      </c>
      <c r="BF96" s="151">
        <f t="shared" si="1"/>
        <v>0</v>
      </c>
      <c r="BG96" s="151">
        <f t="shared" si="2"/>
        <v>0</v>
      </c>
      <c r="BH96" s="151">
        <f t="shared" si="3"/>
        <v>0</v>
      </c>
      <c r="BI96" s="151">
        <f t="shared" si="4"/>
        <v>0</v>
      </c>
      <c r="BJ96" s="150" t="s">
        <v>94</v>
      </c>
      <c r="BK96" s="149"/>
      <c r="BL96" s="149"/>
      <c r="BM96" s="149"/>
    </row>
    <row r="97" spans="2:65" s="1" customFormat="1" ht="18" customHeight="1">
      <c r="B97" s="37"/>
      <c r="C97" s="38"/>
      <c r="D97" s="222" t="s">
        <v>136</v>
      </c>
      <c r="E97" s="223"/>
      <c r="F97" s="223"/>
      <c r="G97" s="223"/>
      <c r="H97" s="223"/>
      <c r="I97" s="38"/>
      <c r="J97" s="38"/>
      <c r="K97" s="38"/>
      <c r="L97" s="38"/>
      <c r="M97" s="224">
        <f>ROUND(M88*T97,2)</f>
        <v>0</v>
      </c>
      <c r="N97" s="225"/>
      <c r="O97" s="225"/>
      <c r="P97" s="225"/>
      <c r="Q97" s="225"/>
      <c r="R97" s="39"/>
      <c r="S97" s="146"/>
      <c r="T97" s="147"/>
      <c r="U97" s="148" t="s">
        <v>49</v>
      </c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50" t="s">
        <v>133</v>
      </c>
      <c r="AZ97" s="149"/>
      <c r="BA97" s="149"/>
      <c r="BB97" s="149"/>
      <c r="BC97" s="149"/>
      <c r="BD97" s="149"/>
      <c r="BE97" s="151">
        <f t="shared" si="0"/>
        <v>0</v>
      </c>
      <c r="BF97" s="151">
        <f t="shared" si="1"/>
        <v>0</v>
      </c>
      <c r="BG97" s="151">
        <f t="shared" si="2"/>
        <v>0</v>
      </c>
      <c r="BH97" s="151">
        <f t="shared" si="3"/>
        <v>0</v>
      </c>
      <c r="BI97" s="151">
        <f t="shared" si="4"/>
        <v>0</v>
      </c>
      <c r="BJ97" s="150" t="s">
        <v>94</v>
      </c>
      <c r="BK97" s="149"/>
      <c r="BL97" s="149"/>
      <c r="BM97" s="149"/>
    </row>
    <row r="98" spans="2:65" s="1" customFormat="1" ht="18" customHeight="1">
      <c r="B98" s="37"/>
      <c r="C98" s="38"/>
      <c r="D98" s="222" t="s">
        <v>137</v>
      </c>
      <c r="E98" s="223"/>
      <c r="F98" s="223"/>
      <c r="G98" s="223"/>
      <c r="H98" s="223"/>
      <c r="I98" s="38"/>
      <c r="J98" s="38"/>
      <c r="K98" s="38"/>
      <c r="L98" s="38"/>
      <c r="M98" s="224">
        <f>ROUND(M88*T98,2)</f>
        <v>0</v>
      </c>
      <c r="N98" s="225"/>
      <c r="O98" s="225"/>
      <c r="P98" s="225"/>
      <c r="Q98" s="225"/>
      <c r="R98" s="39"/>
      <c r="S98" s="146"/>
      <c r="T98" s="147"/>
      <c r="U98" s="148" t="s">
        <v>49</v>
      </c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50" t="s">
        <v>133</v>
      </c>
      <c r="AZ98" s="149"/>
      <c r="BA98" s="149"/>
      <c r="BB98" s="149"/>
      <c r="BC98" s="149"/>
      <c r="BD98" s="149"/>
      <c r="BE98" s="151">
        <f t="shared" si="0"/>
        <v>0</v>
      </c>
      <c r="BF98" s="151">
        <f t="shared" si="1"/>
        <v>0</v>
      </c>
      <c r="BG98" s="151">
        <f t="shared" si="2"/>
        <v>0</v>
      </c>
      <c r="BH98" s="151">
        <f t="shared" si="3"/>
        <v>0</v>
      </c>
      <c r="BI98" s="151">
        <f t="shared" si="4"/>
        <v>0</v>
      </c>
      <c r="BJ98" s="150" t="s">
        <v>94</v>
      </c>
      <c r="BK98" s="149"/>
      <c r="BL98" s="149"/>
      <c r="BM98" s="149"/>
    </row>
    <row r="99" spans="2:65" s="1" customFormat="1" ht="18" customHeight="1">
      <c r="B99" s="37"/>
      <c r="C99" s="38"/>
      <c r="D99" s="109" t="s">
        <v>138</v>
      </c>
      <c r="E99" s="38"/>
      <c r="F99" s="38"/>
      <c r="G99" s="38"/>
      <c r="H99" s="38"/>
      <c r="I99" s="38"/>
      <c r="J99" s="38"/>
      <c r="K99" s="38"/>
      <c r="L99" s="38"/>
      <c r="M99" s="224">
        <f>ROUND(M88*T99,2)</f>
        <v>0</v>
      </c>
      <c r="N99" s="225"/>
      <c r="O99" s="225"/>
      <c r="P99" s="225"/>
      <c r="Q99" s="225"/>
      <c r="R99" s="39"/>
      <c r="S99" s="146"/>
      <c r="T99" s="152"/>
      <c r="U99" s="153" t="s">
        <v>49</v>
      </c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50" t="s">
        <v>139</v>
      </c>
      <c r="AZ99" s="149"/>
      <c r="BA99" s="149"/>
      <c r="BB99" s="149"/>
      <c r="BC99" s="149"/>
      <c r="BD99" s="149"/>
      <c r="BE99" s="151">
        <f t="shared" si="0"/>
        <v>0</v>
      </c>
      <c r="BF99" s="151">
        <f t="shared" si="1"/>
        <v>0</v>
      </c>
      <c r="BG99" s="151">
        <f t="shared" si="2"/>
        <v>0</v>
      </c>
      <c r="BH99" s="151">
        <f t="shared" si="3"/>
        <v>0</v>
      </c>
      <c r="BI99" s="151">
        <f t="shared" si="4"/>
        <v>0</v>
      </c>
      <c r="BJ99" s="150" t="s">
        <v>94</v>
      </c>
      <c r="BK99" s="149"/>
      <c r="BL99" s="149"/>
      <c r="BM99" s="149"/>
    </row>
    <row r="100" spans="2:65" s="1" customForma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9"/>
      <c r="T100" s="133"/>
      <c r="U100" s="133"/>
    </row>
    <row r="101" spans="2:65" s="1" customFormat="1" ht="29.25" customHeight="1">
      <c r="B101" s="37"/>
      <c r="C101" s="120" t="s">
        <v>110</v>
      </c>
      <c r="D101" s="121"/>
      <c r="E101" s="121"/>
      <c r="F101" s="121"/>
      <c r="G101" s="121"/>
      <c r="H101" s="121"/>
      <c r="I101" s="121"/>
      <c r="J101" s="121"/>
      <c r="K101" s="121"/>
      <c r="L101" s="219">
        <f>ROUND(SUM(M88+M93),2)</f>
        <v>0</v>
      </c>
      <c r="M101" s="219"/>
      <c r="N101" s="219"/>
      <c r="O101" s="219"/>
      <c r="P101" s="219"/>
      <c r="Q101" s="219"/>
      <c r="R101" s="39"/>
      <c r="T101" s="133"/>
      <c r="U101" s="133"/>
    </row>
    <row r="102" spans="2:65" s="1" customFormat="1" ht="6.9" customHeight="1"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3"/>
      <c r="T102" s="133"/>
      <c r="U102" s="133"/>
    </row>
    <row r="106" spans="2:65" s="1" customFormat="1" ht="6.9" customHeight="1"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6"/>
    </row>
    <row r="107" spans="2:65" s="1" customFormat="1" ht="36.9" customHeight="1">
      <c r="B107" s="37"/>
      <c r="C107" s="246" t="s">
        <v>140</v>
      </c>
      <c r="D107" s="289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39"/>
    </row>
    <row r="108" spans="2:65" s="1" customFormat="1" ht="6.9" customHeigh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9"/>
    </row>
    <row r="109" spans="2:65" s="1" customFormat="1" ht="30" customHeight="1">
      <c r="B109" s="37"/>
      <c r="C109" s="32" t="s">
        <v>20</v>
      </c>
      <c r="D109" s="38"/>
      <c r="E109" s="38"/>
      <c r="F109" s="290" t="str">
        <f>F6</f>
        <v>IZOLAČNÍ ZELEŇ - POLANKA NAD ODROU</v>
      </c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38"/>
      <c r="R109" s="39"/>
    </row>
    <row r="110" spans="2:65" s="1" customFormat="1" ht="36.9" customHeight="1">
      <c r="B110" s="37"/>
      <c r="C110" s="71" t="s">
        <v>118</v>
      </c>
      <c r="D110" s="38"/>
      <c r="E110" s="38"/>
      <c r="F110" s="248" t="str">
        <f>F7</f>
        <v>00 - VEDLEJŠÍ A OSTATNÍ NÁKLADY</v>
      </c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38"/>
      <c r="R110" s="39"/>
    </row>
    <row r="111" spans="2:65" s="1" customFormat="1" ht="6.9" customHeigh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9"/>
    </row>
    <row r="112" spans="2:65" s="1" customFormat="1" ht="18" customHeight="1">
      <c r="B112" s="37"/>
      <c r="C112" s="32" t="s">
        <v>25</v>
      </c>
      <c r="D112" s="38"/>
      <c r="E112" s="38"/>
      <c r="F112" s="30" t="str">
        <f>F9</f>
        <v>Polanka nad Odrou</v>
      </c>
      <c r="G112" s="38"/>
      <c r="H112" s="38"/>
      <c r="I112" s="38"/>
      <c r="J112" s="38"/>
      <c r="K112" s="32" t="s">
        <v>27</v>
      </c>
      <c r="L112" s="38"/>
      <c r="M112" s="292" t="str">
        <f>IF(O9="","",O9)</f>
        <v>8. 11. 2017</v>
      </c>
      <c r="N112" s="292"/>
      <c r="O112" s="292"/>
      <c r="P112" s="292"/>
      <c r="Q112" s="38"/>
      <c r="R112" s="39"/>
    </row>
    <row r="113" spans="2:65" s="1" customFormat="1" ht="6.9" customHeigh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9"/>
    </row>
    <row r="114" spans="2:65" s="1" customFormat="1" ht="13.2">
      <c r="B114" s="37"/>
      <c r="C114" s="32" t="s">
        <v>29</v>
      </c>
      <c r="D114" s="38"/>
      <c r="E114" s="38"/>
      <c r="F114" s="30" t="str">
        <f>E12</f>
        <v>ÚMOb Polanka nad Odrou</v>
      </c>
      <c r="G114" s="38"/>
      <c r="H114" s="38"/>
      <c r="I114" s="38"/>
      <c r="J114" s="38"/>
      <c r="K114" s="32" t="s">
        <v>36</v>
      </c>
      <c r="L114" s="38"/>
      <c r="M114" s="257" t="str">
        <f>E18</f>
        <v>Ing.Magda Cigánková Fialová</v>
      </c>
      <c r="N114" s="257"/>
      <c r="O114" s="257"/>
      <c r="P114" s="257"/>
      <c r="Q114" s="257"/>
      <c r="R114" s="39"/>
    </row>
    <row r="115" spans="2:65" s="1" customFormat="1" ht="14.4" customHeight="1">
      <c r="B115" s="37"/>
      <c r="C115" s="32" t="s">
        <v>34</v>
      </c>
      <c r="D115" s="38"/>
      <c r="E115" s="38"/>
      <c r="F115" s="30" t="str">
        <f>IF(E15="","",E15)</f>
        <v>Vyplň údaj</v>
      </c>
      <c r="G115" s="38"/>
      <c r="H115" s="38"/>
      <c r="I115" s="38"/>
      <c r="J115" s="38"/>
      <c r="K115" s="32" t="s">
        <v>38</v>
      </c>
      <c r="L115" s="38"/>
      <c r="M115" s="257" t="str">
        <f>E21</f>
        <v>Ing. Magda Cigánková Fialová</v>
      </c>
      <c r="N115" s="257"/>
      <c r="O115" s="257"/>
      <c r="P115" s="257"/>
      <c r="Q115" s="257"/>
      <c r="R115" s="39"/>
    </row>
    <row r="116" spans="2:65" s="1" customFormat="1" ht="10.35" customHeigh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9"/>
    </row>
    <row r="117" spans="2:65" s="8" customFormat="1" ht="29.25" customHeight="1">
      <c r="B117" s="154"/>
      <c r="C117" s="155" t="s">
        <v>141</v>
      </c>
      <c r="D117" s="156" t="s">
        <v>142</v>
      </c>
      <c r="E117" s="156" t="s">
        <v>66</v>
      </c>
      <c r="F117" s="293" t="s">
        <v>143</v>
      </c>
      <c r="G117" s="293"/>
      <c r="H117" s="293"/>
      <c r="I117" s="293"/>
      <c r="J117" s="156" t="s">
        <v>144</v>
      </c>
      <c r="K117" s="156" t="s">
        <v>145</v>
      </c>
      <c r="L117" s="156" t="s">
        <v>146</v>
      </c>
      <c r="M117" s="293" t="s">
        <v>147</v>
      </c>
      <c r="N117" s="293"/>
      <c r="O117" s="293"/>
      <c r="P117" s="293" t="s">
        <v>125</v>
      </c>
      <c r="Q117" s="294"/>
      <c r="R117" s="157"/>
      <c r="T117" s="82" t="s">
        <v>148</v>
      </c>
      <c r="U117" s="83" t="s">
        <v>48</v>
      </c>
      <c r="V117" s="83" t="s">
        <v>149</v>
      </c>
      <c r="W117" s="83" t="s">
        <v>150</v>
      </c>
      <c r="X117" s="83" t="s">
        <v>151</v>
      </c>
      <c r="Y117" s="83" t="s">
        <v>152</v>
      </c>
      <c r="Z117" s="83" t="s">
        <v>153</v>
      </c>
      <c r="AA117" s="83" t="s">
        <v>154</v>
      </c>
      <c r="AB117" s="83" t="s">
        <v>155</v>
      </c>
      <c r="AC117" s="83" t="s">
        <v>156</v>
      </c>
      <c r="AD117" s="84" t="s">
        <v>157</v>
      </c>
    </row>
    <row r="118" spans="2:65" s="1" customFormat="1" ht="29.25" customHeight="1">
      <c r="B118" s="37"/>
      <c r="C118" s="86" t="s">
        <v>120</v>
      </c>
      <c r="D118" s="38"/>
      <c r="E118" s="38"/>
      <c r="F118" s="38"/>
      <c r="G118" s="38"/>
      <c r="H118" s="38"/>
      <c r="I118" s="38"/>
      <c r="J118" s="38"/>
      <c r="K118" s="38"/>
      <c r="L118" s="38"/>
      <c r="M118" s="267">
        <f>BK118</f>
        <v>0</v>
      </c>
      <c r="N118" s="268"/>
      <c r="O118" s="268"/>
      <c r="P118" s="268"/>
      <c r="Q118" s="268"/>
      <c r="R118" s="39"/>
      <c r="T118" s="85"/>
      <c r="U118" s="53"/>
      <c r="V118" s="53"/>
      <c r="W118" s="158">
        <f>W119+W129</f>
        <v>0</v>
      </c>
      <c r="X118" s="158">
        <f>X119+X129</f>
        <v>0</v>
      </c>
      <c r="Y118" s="53"/>
      <c r="Z118" s="159">
        <f>Z119+Z129</f>
        <v>0</v>
      </c>
      <c r="AA118" s="53"/>
      <c r="AB118" s="159">
        <f>AB119+AB129</f>
        <v>0</v>
      </c>
      <c r="AC118" s="53"/>
      <c r="AD118" s="160">
        <f>AD119+AD129</f>
        <v>0</v>
      </c>
      <c r="AT118" s="20" t="s">
        <v>85</v>
      </c>
      <c r="AU118" s="20" t="s">
        <v>127</v>
      </c>
      <c r="BK118" s="161">
        <f>BK119+BK129</f>
        <v>0</v>
      </c>
    </row>
    <row r="119" spans="2:65" s="9" customFormat="1" ht="37.35" customHeight="1">
      <c r="B119" s="162"/>
      <c r="C119" s="163"/>
      <c r="D119" s="164" t="s">
        <v>128</v>
      </c>
      <c r="E119" s="164"/>
      <c r="F119" s="164"/>
      <c r="G119" s="164"/>
      <c r="H119" s="164"/>
      <c r="I119" s="164"/>
      <c r="J119" s="164"/>
      <c r="K119" s="164"/>
      <c r="L119" s="164"/>
      <c r="M119" s="269">
        <f>BK119</f>
        <v>0</v>
      </c>
      <c r="N119" s="270"/>
      <c r="O119" s="270"/>
      <c r="P119" s="270"/>
      <c r="Q119" s="270"/>
      <c r="R119" s="165"/>
      <c r="T119" s="166"/>
      <c r="U119" s="163"/>
      <c r="V119" s="163"/>
      <c r="W119" s="167">
        <f>W120</f>
        <v>0</v>
      </c>
      <c r="X119" s="167">
        <f>X120</f>
        <v>0</v>
      </c>
      <c r="Y119" s="163"/>
      <c r="Z119" s="168">
        <f>Z120</f>
        <v>0</v>
      </c>
      <c r="AA119" s="163"/>
      <c r="AB119" s="168">
        <f>AB120</f>
        <v>0</v>
      </c>
      <c r="AC119" s="163"/>
      <c r="AD119" s="169">
        <f>AD120</f>
        <v>0</v>
      </c>
      <c r="AR119" s="170" t="s">
        <v>158</v>
      </c>
      <c r="AT119" s="171" t="s">
        <v>85</v>
      </c>
      <c r="AU119" s="171" t="s">
        <v>86</v>
      </c>
      <c r="AY119" s="170" t="s">
        <v>159</v>
      </c>
      <c r="BK119" s="172">
        <f>BK120</f>
        <v>0</v>
      </c>
    </row>
    <row r="120" spans="2:65" s="9" customFormat="1" ht="19.95" customHeight="1">
      <c r="B120" s="162"/>
      <c r="C120" s="163"/>
      <c r="D120" s="173" t="s">
        <v>129</v>
      </c>
      <c r="E120" s="173"/>
      <c r="F120" s="173"/>
      <c r="G120" s="173"/>
      <c r="H120" s="173"/>
      <c r="I120" s="173"/>
      <c r="J120" s="173"/>
      <c r="K120" s="173"/>
      <c r="L120" s="173"/>
      <c r="M120" s="271">
        <f>BK120</f>
        <v>0</v>
      </c>
      <c r="N120" s="272"/>
      <c r="O120" s="272"/>
      <c r="P120" s="272"/>
      <c r="Q120" s="272"/>
      <c r="R120" s="165"/>
      <c r="T120" s="166"/>
      <c r="U120" s="163"/>
      <c r="V120" s="163"/>
      <c r="W120" s="167">
        <f>SUM(W121:W128)</f>
        <v>0</v>
      </c>
      <c r="X120" s="167">
        <f>SUM(X121:X128)</f>
        <v>0</v>
      </c>
      <c r="Y120" s="163"/>
      <c r="Z120" s="168">
        <f>SUM(Z121:Z128)</f>
        <v>0</v>
      </c>
      <c r="AA120" s="163"/>
      <c r="AB120" s="168">
        <f>SUM(AB121:AB128)</f>
        <v>0</v>
      </c>
      <c r="AC120" s="163"/>
      <c r="AD120" s="169">
        <f>SUM(AD121:AD128)</f>
        <v>0</v>
      </c>
      <c r="AR120" s="170" t="s">
        <v>158</v>
      </c>
      <c r="AT120" s="171" t="s">
        <v>85</v>
      </c>
      <c r="AU120" s="171" t="s">
        <v>94</v>
      </c>
      <c r="AY120" s="170" t="s">
        <v>159</v>
      </c>
      <c r="BK120" s="172">
        <f>SUM(BK121:BK128)</f>
        <v>0</v>
      </c>
    </row>
    <row r="121" spans="2:65" s="1" customFormat="1" ht="16.5" customHeight="1">
      <c r="B121" s="37"/>
      <c r="C121" s="174" t="s">
        <v>94</v>
      </c>
      <c r="D121" s="174" t="s">
        <v>160</v>
      </c>
      <c r="E121" s="175" t="s">
        <v>161</v>
      </c>
      <c r="F121" s="286" t="s">
        <v>162</v>
      </c>
      <c r="G121" s="286"/>
      <c r="H121" s="286"/>
      <c r="I121" s="286"/>
      <c r="J121" s="176" t="s">
        <v>163</v>
      </c>
      <c r="K121" s="177">
        <v>1</v>
      </c>
      <c r="L121" s="178">
        <v>0</v>
      </c>
      <c r="M121" s="287">
        <v>0</v>
      </c>
      <c r="N121" s="288"/>
      <c r="O121" s="288"/>
      <c r="P121" s="277">
        <f>ROUND(V121*K121,2)</f>
        <v>0</v>
      </c>
      <c r="Q121" s="277"/>
      <c r="R121" s="39"/>
      <c r="T121" s="179" t="s">
        <v>23</v>
      </c>
      <c r="U121" s="46" t="s">
        <v>49</v>
      </c>
      <c r="V121" s="126">
        <f>L121+M121</f>
        <v>0</v>
      </c>
      <c r="W121" s="126">
        <f>ROUND(L121*K121,2)</f>
        <v>0</v>
      </c>
      <c r="X121" s="126">
        <f>ROUND(M121*K121,2)</f>
        <v>0</v>
      </c>
      <c r="Y121" s="38"/>
      <c r="Z121" s="180">
        <f>Y121*K121</f>
        <v>0</v>
      </c>
      <c r="AA121" s="180">
        <v>0</v>
      </c>
      <c r="AB121" s="180">
        <f>AA121*K121</f>
        <v>0</v>
      </c>
      <c r="AC121" s="180">
        <v>0</v>
      </c>
      <c r="AD121" s="181">
        <f>AC121*K121</f>
        <v>0</v>
      </c>
      <c r="AR121" s="20" t="s">
        <v>164</v>
      </c>
      <c r="AT121" s="20" t="s">
        <v>160</v>
      </c>
      <c r="AU121" s="20" t="s">
        <v>116</v>
      </c>
      <c r="AY121" s="20" t="s">
        <v>159</v>
      </c>
      <c r="BE121" s="113">
        <f>IF(U121="základní",P121,0)</f>
        <v>0</v>
      </c>
      <c r="BF121" s="113">
        <f>IF(U121="snížená",P121,0)</f>
        <v>0</v>
      </c>
      <c r="BG121" s="113">
        <f>IF(U121="zákl. přenesená",P121,0)</f>
        <v>0</v>
      </c>
      <c r="BH121" s="113">
        <f>IF(U121="sníž. přenesená",P121,0)</f>
        <v>0</v>
      </c>
      <c r="BI121" s="113">
        <f>IF(U121="nulová",P121,0)</f>
        <v>0</v>
      </c>
      <c r="BJ121" s="20" t="s">
        <v>94</v>
      </c>
      <c r="BK121" s="113">
        <f>ROUND(V121*K121,2)</f>
        <v>0</v>
      </c>
      <c r="BL121" s="20" t="s">
        <v>164</v>
      </c>
      <c r="BM121" s="20" t="s">
        <v>165</v>
      </c>
    </row>
    <row r="122" spans="2:65" s="10" customFormat="1" ht="25.5" customHeight="1">
      <c r="B122" s="182"/>
      <c r="C122" s="183"/>
      <c r="D122" s="183"/>
      <c r="E122" s="184" t="s">
        <v>23</v>
      </c>
      <c r="F122" s="280" t="s">
        <v>166</v>
      </c>
      <c r="G122" s="281"/>
      <c r="H122" s="281"/>
      <c r="I122" s="281"/>
      <c r="J122" s="183"/>
      <c r="K122" s="185" t="s">
        <v>23</v>
      </c>
      <c r="L122" s="183"/>
      <c r="M122" s="183"/>
      <c r="N122" s="183"/>
      <c r="O122" s="183"/>
      <c r="P122" s="183"/>
      <c r="Q122" s="183"/>
      <c r="R122" s="186"/>
      <c r="T122" s="187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8"/>
      <c r="AT122" s="189" t="s">
        <v>167</v>
      </c>
      <c r="AU122" s="189" t="s">
        <v>116</v>
      </c>
      <c r="AV122" s="10" t="s">
        <v>94</v>
      </c>
      <c r="AW122" s="10" t="s">
        <v>7</v>
      </c>
      <c r="AX122" s="10" t="s">
        <v>86</v>
      </c>
      <c r="AY122" s="189" t="s">
        <v>159</v>
      </c>
    </row>
    <row r="123" spans="2:65" s="11" customFormat="1" ht="16.5" customHeight="1">
      <c r="B123" s="190"/>
      <c r="C123" s="191"/>
      <c r="D123" s="191"/>
      <c r="E123" s="192" t="s">
        <v>23</v>
      </c>
      <c r="F123" s="282" t="s">
        <v>94</v>
      </c>
      <c r="G123" s="283"/>
      <c r="H123" s="283"/>
      <c r="I123" s="283"/>
      <c r="J123" s="191"/>
      <c r="K123" s="193">
        <v>1</v>
      </c>
      <c r="L123" s="191"/>
      <c r="M123" s="191"/>
      <c r="N123" s="191"/>
      <c r="O123" s="191"/>
      <c r="P123" s="191"/>
      <c r="Q123" s="191"/>
      <c r="R123" s="194"/>
      <c r="T123" s="195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6"/>
      <c r="AT123" s="197" t="s">
        <v>167</v>
      </c>
      <c r="AU123" s="197" t="s">
        <v>116</v>
      </c>
      <c r="AV123" s="11" t="s">
        <v>116</v>
      </c>
      <c r="AW123" s="11" t="s">
        <v>7</v>
      </c>
      <c r="AX123" s="11" t="s">
        <v>86</v>
      </c>
      <c r="AY123" s="197" t="s">
        <v>159</v>
      </c>
    </row>
    <row r="124" spans="2:65" s="12" customFormat="1" ht="16.5" customHeight="1">
      <c r="B124" s="198"/>
      <c r="C124" s="199"/>
      <c r="D124" s="199"/>
      <c r="E124" s="200" t="s">
        <v>23</v>
      </c>
      <c r="F124" s="284" t="s">
        <v>168</v>
      </c>
      <c r="G124" s="285"/>
      <c r="H124" s="285"/>
      <c r="I124" s="285"/>
      <c r="J124" s="199"/>
      <c r="K124" s="201">
        <v>1</v>
      </c>
      <c r="L124" s="199"/>
      <c r="M124" s="199"/>
      <c r="N124" s="199"/>
      <c r="O124" s="199"/>
      <c r="P124" s="199"/>
      <c r="Q124" s="199"/>
      <c r="R124" s="202"/>
      <c r="T124" s="203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204"/>
      <c r="AT124" s="205" t="s">
        <v>167</v>
      </c>
      <c r="AU124" s="205" t="s">
        <v>116</v>
      </c>
      <c r="AV124" s="12" t="s">
        <v>169</v>
      </c>
      <c r="AW124" s="12" t="s">
        <v>7</v>
      </c>
      <c r="AX124" s="12" t="s">
        <v>94</v>
      </c>
      <c r="AY124" s="205" t="s">
        <v>159</v>
      </c>
    </row>
    <row r="125" spans="2:65" s="1" customFormat="1" ht="16.5" customHeight="1">
      <c r="B125" s="37"/>
      <c r="C125" s="174" t="s">
        <v>116</v>
      </c>
      <c r="D125" s="174" t="s">
        <v>160</v>
      </c>
      <c r="E125" s="175" t="s">
        <v>170</v>
      </c>
      <c r="F125" s="286" t="s">
        <v>171</v>
      </c>
      <c r="G125" s="286"/>
      <c r="H125" s="286"/>
      <c r="I125" s="286"/>
      <c r="J125" s="176" t="s">
        <v>163</v>
      </c>
      <c r="K125" s="177">
        <v>1</v>
      </c>
      <c r="L125" s="178">
        <v>0</v>
      </c>
      <c r="M125" s="287">
        <v>0</v>
      </c>
      <c r="N125" s="288"/>
      <c r="O125" s="288"/>
      <c r="P125" s="277">
        <f>ROUND(V125*K125,2)</f>
        <v>0</v>
      </c>
      <c r="Q125" s="277"/>
      <c r="R125" s="39"/>
      <c r="T125" s="179" t="s">
        <v>23</v>
      </c>
      <c r="U125" s="46" t="s">
        <v>49</v>
      </c>
      <c r="V125" s="126">
        <f>L125+M125</f>
        <v>0</v>
      </c>
      <c r="W125" s="126">
        <f>ROUND(L125*K125,2)</f>
        <v>0</v>
      </c>
      <c r="X125" s="126">
        <f>ROUND(M125*K125,2)</f>
        <v>0</v>
      </c>
      <c r="Y125" s="38"/>
      <c r="Z125" s="180">
        <f>Y125*K125</f>
        <v>0</v>
      </c>
      <c r="AA125" s="180">
        <v>0</v>
      </c>
      <c r="AB125" s="180">
        <f>AA125*K125</f>
        <v>0</v>
      </c>
      <c r="AC125" s="180">
        <v>0</v>
      </c>
      <c r="AD125" s="181">
        <f>AC125*K125</f>
        <v>0</v>
      </c>
      <c r="AR125" s="20" t="s">
        <v>164</v>
      </c>
      <c r="AT125" s="20" t="s">
        <v>160</v>
      </c>
      <c r="AU125" s="20" t="s">
        <v>116</v>
      </c>
      <c r="AY125" s="20" t="s">
        <v>159</v>
      </c>
      <c r="BE125" s="113">
        <f>IF(U125="základní",P125,0)</f>
        <v>0</v>
      </c>
      <c r="BF125" s="113">
        <f>IF(U125="snížená",P125,0)</f>
        <v>0</v>
      </c>
      <c r="BG125" s="113">
        <f>IF(U125="zákl. přenesená",P125,0)</f>
        <v>0</v>
      </c>
      <c r="BH125" s="113">
        <f>IF(U125="sníž. přenesená",P125,0)</f>
        <v>0</v>
      </c>
      <c r="BI125" s="113">
        <f>IF(U125="nulová",P125,0)</f>
        <v>0</v>
      </c>
      <c r="BJ125" s="20" t="s">
        <v>94</v>
      </c>
      <c r="BK125" s="113">
        <f>ROUND(V125*K125,2)</f>
        <v>0</v>
      </c>
      <c r="BL125" s="20" t="s">
        <v>164</v>
      </c>
      <c r="BM125" s="20" t="s">
        <v>172</v>
      </c>
    </row>
    <row r="126" spans="2:65" s="10" customFormat="1" ht="25.5" customHeight="1">
      <c r="B126" s="182"/>
      <c r="C126" s="183"/>
      <c r="D126" s="183"/>
      <c r="E126" s="184" t="s">
        <v>23</v>
      </c>
      <c r="F126" s="280" t="s">
        <v>173</v>
      </c>
      <c r="G126" s="281"/>
      <c r="H126" s="281"/>
      <c r="I126" s="281"/>
      <c r="J126" s="183"/>
      <c r="K126" s="185" t="s">
        <v>23</v>
      </c>
      <c r="L126" s="183"/>
      <c r="M126" s="183"/>
      <c r="N126" s="183"/>
      <c r="O126" s="183"/>
      <c r="P126" s="183"/>
      <c r="Q126" s="183"/>
      <c r="R126" s="186"/>
      <c r="T126" s="187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8"/>
      <c r="AT126" s="189" t="s">
        <v>167</v>
      </c>
      <c r="AU126" s="189" t="s">
        <v>116</v>
      </c>
      <c r="AV126" s="10" t="s">
        <v>94</v>
      </c>
      <c r="AW126" s="10" t="s">
        <v>7</v>
      </c>
      <c r="AX126" s="10" t="s">
        <v>86</v>
      </c>
      <c r="AY126" s="189" t="s">
        <v>159</v>
      </c>
    </row>
    <row r="127" spans="2:65" s="11" customFormat="1" ht="16.5" customHeight="1">
      <c r="B127" s="190"/>
      <c r="C127" s="191"/>
      <c r="D127" s="191"/>
      <c r="E127" s="192" t="s">
        <v>23</v>
      </c>
      <c r="F127" s="282" t="s">
        <v>94</v>
      </c>
      <c r="G127" s="283"/>
      <c r="H127" s="283"/>
      <c r="I127" s="283"/>
      <c r="J127" s="191"/>
      <c r="K127" s="193">
        <v>1</v>
      </c>
      <c r="L127" s="191"/>
      <c r="M127" s="191"/>
      <c r="N127" s="191"/>
      <c r="O127" s="191"/>
      <c r="P127" s="191"/>
      <c r="Q127" s="191"/>
      <c r="R127" s="194"/>
      <c r="T127" s="195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6"/>
      <c r="AT127" s="197" t="s">
        <v>167</v>
      </c>
      <c r="AU127" s="197" t="s">
        <v>116</v>
      </c>
      <c r="AV127" s="11" t="s">
        <v>116</v>
      </c>
      <c r="AW127" s="11" t="s">
        <v>7</v>
      </c>
      <c r="AX127" s="11" t="s">
        <v>86</v>
      </c>
      <c r="AY127" s="197" t="s">
        <v>159</v>
      </c>
    </row>
    <row r="128" spans="2:65" s="12" customFormat="1" ht="16.5" customHeight="1">
      <c r="B128" s="198"/>
      <c r="C128" s="199"/>
      <c r="D128" s="199"/>
      <c r="E128" s="200" t="s">
        <v>23</v>
      </c>
      <c r="F128" s="284" t="s">
        <v>168</v>
      </c>
      <c r="G128" s="285"/>
      <c r="H128" s="285"/>
      <c r="I128" s="285"/>
      <c r="J128" s="199"/>
      <c r="K128" s="201">
        <v>1</v>
      </c>
      <c r="L128" s="199"/>
      <c r="M128" s="199"/>
      <c r="N128" s="199"/>
      <c r="O128" s="199"/>
      <c r="P128" s="199"/>
      <c r="Q128" s="199"/>
      <c r="R128" s="202"/>
      <c r="T128" s="203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204"/>
      <c r="AT128" s="205" t="s">
        <v>167</v>
      </c>
      <c r="AU128" s="205" t="s">
        <v>116</v>
      </c>
      <c r="AV128" s="12" t="s">
        <v>169</v>
      </c>
      <c r="AW128" s="12" t="s">
        <v>7</v>
      </c>
      <c r="AX128" s="12" t="s">
        <v>94</v>
      </c>
      <c r="AY128" s="205" t="s">
        <v>159</v>
      </c>
    </row>
    <row r="129" spans="2:63" s="1" customFormat="1" ht="49.95" customHeight="1">
      <c r="B129" s="37"/>
      <c r="C129" s="38"/>
      <c r="D129" s="164" t="s">
        <v>174</v>
      </c>
      <c r="E129" s="38"/>
      <c r="F129" s="38"/>
      <c r="G129" s="38"/>
      <c r="H129" s="38"/>
      <c r="I129" s="38"/>
      <c r="J129" s="38"/>
      <c r="K129" s="38"/>
      <c r="L129" s="38"/>
      <c r="M129" s="273">
        <f>BK129</f>
        <v>0</v>
      </c>
      <c r="N129" s="274"/>
      <c r="O129" s="274"/>
      <c r="P129" s="274"/>
      <c r="Q129" s="274"/>
      <c r="R129" s="39"/>
      <c r="T129" s="147"/>
      <c r="U129" s="38"/>
      <c r="V129" s="38"/>
      <c r="W129" s="167">
        <f>SUM(W130:W134)</f>
        <v>0</v>
      </c>
      <c r="X129" s="167">
        <f>SUM(X130:X134)</f>
        <v>0</v>
      </c>
      <c r="Y129" s="38"/>
      <c r="Z129" s="38"/>
      <c r="AA129" s="38"/>
      <c r="AB129" s="38"/>
      <c r="AC129" s="38"/>
      <c r="AD129" s="80"/>
      <c r="AT129" s="20" t="s">
        <v>85</v>
      </c>
      <c r="AU129" s="20" t="s">
        <v>86</v>
      </c>
      <c r="AY129" s="20" t="s">
        <v>175</v>
      </c>
      <c r="BK129" s="113">
        <f>SUM(BK130:BK134)</f>
        <v>0</v>
      </c>
    </row>
    <row r="130" spans="2:63" s="1" customFormat="1" ht="22.35" customHeight="1">
      <c r="B130" s="37"/>
      <c r="C130" s="206" t="s">
        <v>23</v>
      </c>
      <c r="D130" s="206" t="s">
        <v>160</v>
      </c>
      <c r="E130" s="207" t="s">
        <v>23</v>
      </c>
      <c r="F130" s="276" t="s">
        <v>23</v>
      </c>
      <c r="G130" s="276"/>
      <c r="H130" s="276"/>
      <c r="I130" s="276"/>
      <c r="J130" s="208" t="s">
        <v>23</v>
      </c>
      <c r="K130" s="209"/>
      <c r="L130" s="209"/>
      <c r="M130" s="278"/>
      <c r="N130" s="279"/>
      <c r="O130" s="279"/>
      <c r="P130" s="277">
        <f>BK130</f>
        <v>0</v>
      </c>
      <c r="Q130" s="277"/>
      <c r="R130" s="39"/>
      <c r="T130" s="179" t="s">
        <v>23</v>
      </c>
      <c r="U130" s="210" t="s">
        <v>49</v>
      </c>
      <c r="V130" s="126">
        <f>L130+M130</f>
        <v>0</v>
      </c>
      <c r="W130" s="211">
        <f>L130*K130</f>
        <v>0</v>
      </c>
      <c r="X130" s="211">
        <f>M130*K130</f>
        <v>0</v>
      </c>
      <c r="Y130" s="38"/>
      <c r="Z130" s="38"/>
      <c r="AA130" s="38"/>
      <c r="AB130" s="38"/>
      <c r="AC130" s="38"/>
      <c r="AD130" s="80"/>
      <c r="AT130" s="20" t="s">
        <v>175</v>
      </c>
      <c r="AU130" s="20" t="s">
        <v>94</v>
      </c>
      <c r="AY130" s="20" t="s">
        <v>175</v>
      </c>
      <c r="BE130" s="113">
        <f>IF(U130="základní",P130,0)</f>
        <v>0</v>
      </c>
      <c r="BF130" s="113">
        <f>IF(U130="snížená",P130,0)</f>
        <v>0</v>
      </c>
      <c r="BG130" s="113">
        <f>IF(U130="zákl. přenesená",P130,0)</f>
        <v>0</v>
      </c>
      <c r="BH130" s="113">
        <f>IF(U130="sníž. přenesená",P130,0)</f>
        <v>0</v>
      </c>
      <c r="BI130" s="113">
        <f>IF(U130="nulová",P130,0)</f>
        <v>0</v>
      </c>
      <c r="BJ130" s="20" t="s">
        <v>94</v>
      </c>
      <c r="BK130" s="113">
        <f>V130*K130</f>
        <v>0</v>
      </c>
    </row>
    <row r="131" spans="2:63" s="1" customFormat="1" ht="22.35" customHeight="1">
      <c r="B131" s="37"/>
      <c r="C131" s="206" t="s">
        <v>23</v>
      </c>
      <c r="D131" s="206" t="s">
        <v>160</v>
      </c>
      <c r="E131" s="207" t="s">
        <v>23</v>
      </c>
      <c r="F131" s="276" t="s">
        <v>23</v>
      </c>
      <c r="G131" s="276"/>
      <c r="H131" s="276"/>
      <c r="I131" s="276"/>
      <c r="J131" s="208" t="s">
        <v>23</v>
      </c>
      <c r="K131" s="209"/>
      <c r="L131" s="209"/>
      <c r="M131" s="278"/>
      <c r="N131" s="279"/>
      <c r="O131" s="279"/>
      <c r="P131" s="277">
        <f>BK131</f>
        <v>0</v>
      </c>
      <c r="Q131" s="277"/>
      <c r="R131" s="39"/>
      <c r="T131" s="179" t="s">
        <v>23</v>
      </c>
      <c r="U131" s="210" t="s">
        <v>49</v>
      </c>
      <c r="V131" s="126">
        <f>L131+M131</f>
        <v>0</v>
      </c>
      <c r="W131" s="211">
        <f>L131*K131</f>
        <v>0</v>
      </c>
      <c r="X131" s="211">
        <f>M131*K131</f>
        <v>0</v>
      </c>
      <c r="Y131" s="38"/>
      <c r="Z131" s="38"/>
      <c r="AA131" s="38"/>
      <c r="AB131" s="38"/>
      <c r="AC131" s="38"/>
      <c r="AD131" s="80"/>
      <c r="AT131" s="20" t="s">
        <v>175</v>
      </c>
      <c r="AU131" s="20" t="s">
        <v>94</v>
      </c>
      <c r="AY131" s="20" t="s">
        <v>175</v>
      </c>
      <c r="BE131" s="113">
        <f>IF(U131="základní",P131,0)</f>
        <v>0</v>
      </c>
      <c r="BF131" s="113">
        <f>IF(U131="snížená",P131,0)</f>
        <v>0</v>
      </c>
      <c r="BG131" s="113">
        <f>IF(U131="zákl. přenesená",P131,0)</f>
        <v>0</v>
      </c>
      <c r="BH131" s="113">
        <f>IF(U131="sníž. přenesená",P131,0)</f>
        <v>0</v>
      </c>
      <c r="BI131" s="113">
        <f>IF(U131="nulová",P131,0)</f>
        <v>0</v>
      </c>
      <c r="BJ131" s="20" t="s">
        <v>94</v>
      </c>
      <c r="BK131" s="113">
        <f>V131*K131</f>
        <v>0</v>
      </c>
    </row>
    <row r="132" spans="2:63" s="1" customFormat="1" ht="22.35" customHeight="1">
      <c r="B132" s="37"/>
      <c r="C132" s="206" t="s">
        <v>23</v>
      </c>
      <c r="D132" s="206" t="s">
        <v>160</v>
      </c>
      <c r="E132" s="207" t="s">
        <v>23</v>
      </c>
      <c r="F132" s="276" t="s">
        <v>23</v>
      </c>
      <c r="G132" s="276"/>
      <c r="H132" s="276"/>
      <c r="I132" s="276"/>
      <c r="J132" s="208" t="s">
        <v>23</v>
      </c>
      <c r="K132" s="209"/>
      <c r="L132" s="209"/>
      <c r="M132" s="278"/>
      <c r="N132" s="279"/>
      <c r="O132" s="279"/>
      <c r="P132" s="277">
        <f>BK132</f>
        <v>0</v>
      </c>
      <c r="Q132" s="277"/>
      <c r="R132" s="39"/>
      <c r="T132" s="179" t="s">
        <v>23</v>
      </c>
      <c r="U132" s="210" t="s">
        <v>49</v>
      </c>
      <c r="V132" s="126">
        <f>L132+M132</f>
        <v>0</v>
      </c>
      <c r="W132" s="211">
        <f>L132*K132</f>
        <v>0</v>
      </c>
      <c r="X132" s="211">
        <f>M132*K132</f>
        <v>0</v>
      </c>
      <c r="Y132" s="38"/>
      <c r="Z132" s="38"/>
      <c r="AA132" s="38"/>
      <c r="AB132" s="38"/>
      <c r="AC132" s="38"/>
      <c r="AD132" s="80"/>
      <c r="AT132" s="20" t="s">
        <v>175</v>
      </c>
      <c r="AU132" s="20" t="s">
        <v>94</v>
      </c>
      <c r="AY132" s="20" t="s">
        <v>175</v>
      </c>
      <c r="BE132" s="113">
        <f>IF(U132="základní",P132,0)</f>
        <v>0</v>
      </c>
      <c r="BF132" s="113">
        <f>IF(U132="snížená",P132,0)</f>
        <v>0</v>
      </c>
      <c r="BG132" s="113">
        <f>IF(U132="zákl. přenesená",P132,0)</f>
        <v>0</v>
      </c>
      <c r="BH132" s="113">
        <f>IF(U132="sníž. přenesená",P132,0)</f>
        <v>0</v>
      </c>
      <c r="BI132" s="113">
        <f>IF(U132="nulová",P132,0)</f>
        <v>0</v>
      </c>
      <c r="BJ132" s="20" t="s">
        <v>94</v>
      </c>
      <c r="BK132" s="113">
        <f>V132*K132</f>
        <v>0</v>
      </c>
    </row>
    <row r="133" spans="2:63" s="1" customFormat="1" ht="22.35" customHeight="1">
      <c r="B133" s="37"/>
      <c r="C133" s="206" t="s">
        <v>23</v>
      </c>
      <c r="D133" s="206" t="s">
        <v>160</v>
      </c>
      <c r="E133" s="207" t="s">
        <v>23</v>
      </c>
      <c r="F133" s="276" t="s">
        <v>23</v>
      </c>
      <c r="G133" s="276"/>
      <c r="H133" s="276"/>
      <c r="I133" s="276"/>
      <c r="J133" s="208" t="s">
        <v>23</v>
      </c>
      <c r="K133" s="209"/>
      <c r="L133" s="209"/>
      <c r="M133" s="278"/>
      <c r="N133" s="279"/>
      <c r="O133" s="279"/>
      <c r="P133" s="277">
        <f>BK133</f>
        <v>0</v>
      </c>
      <c r="Q133" s="277"/>
      <c r="R133" s="39"/>
      <c r="T133" s="179" t="s">
        <v>23</v>
      </c>
      <c r="U133" s="210" t="s">
        <v>49</v>
      </c>
      <c r="V133" s="126">
        <f>L133+M133</f>
        <v>0</v>
      </c>
      <c r="W133" s="211">
        <f>L133*K133</f>
        <v>0</v>
      </c>
      <c r="X133" s="211">
        <f>M133*K133</f>
        <v>0</v>
      </c>
      <c r="Y133" s="38"/>
      <c r="Z133" s="38"/>
      <c r="AA133" s="38"/>
      <c r="AB133" s="38"/>
      <c r="AC133" s="38"/>
      <c r="AD133" s="80"/>
      <c r="AT133" s="20" t="s">
        <v>175</v>
      </c>
      <c r="AU133" s="20" t="s">
        <v>94</v>
      </c>
      <c r="AY133" s="20" t="s">
        <v>175</v>
      </c>
      <c r="BE133" s="113">
        <f>IF(U133="základní",P133,0)</f>
        <v>0</v>
      </c>
      <c r="BF133" s="113">
        <f>IF(U133="snížená",P133,0)</f>
        <v>0</v>
      </c>
      <c r="BG133" s="113">
        <f>IF(U133="zákl. přenesená",P133,0)</f>
        <v>0</v>
      </c>
      <c r="BH133" s="113">
        <f>IF(U133="sníž. přenesená",P133,0)</f>
        <v>0</v>
      </c>
      <c r="BI133" s="113">
        <f>IF(U133="nulová",P133,0)</f>
        <v>0</v>
      </c>
      <c r="BJ133" s="20" t="s">
        <v>94</v>
      </c>
      <c r="BK133" s="113">
        <f>V133*K133</f>
        <v>0</v>
      </c>
    </row>
    <row r="134" spans="2:63" s="1" customFormat="1" ht="22.35" customHeight="1">
      <c r="B134" s="37"/>
      <c r="C134" s="206" t="s">
        <v>23</v>
      </c>
      <c r="D134" s="206" t="s">
        <v>160</v>
      </c>
      <c r="E134" s="207" t="s">
        <v>23</v>
      </c>
      <c r="F134" s="276" t="s">
        <v>23</v>
      </c>
      <c r="G134" s="276"/>
      <c r="H134" s="276"/>
      <c r="I134" s="276"/>
      <c r="J134" s="208" t="s">
        <v>23</v>
      </c>
      <c r="K134" s="209"/>
      <c r="L134" s="209"/>
      <c r="M134" s="278"/>
      <c r="N134" s="279"/>
      <c r="O134" s="279"/>
      <c r="P134" s="277">
        <f>BK134</f>
        <v>0</v>
      </c>
      <c r="Q134" s="277"/>
      <c r="R134" s="39"/>
      <c r="T134" s="179" t="s">
        <v>23</v>
      </c>
      <c r="U134" s="210" t="s">
        <v>49</v>
      </c>
      <c r="V134" s="212">
        <f>L134+M134</f>
        <v>0</v>
      </c>
      <c r="W134" s="213">
        <f>L134*K134</f>
        <v>0</v>
      </c>
      <c r="X134" s="213">
        <f>M134*K134</f>
        <v>0</v>
      </c>
      <c r="Y134" s="58"/>
      <c r="Z134" s="58"/>
      <c r="AA134" s="58"/>
      <c r="AB134" s="58"/>
      <c r="AC134" s="58"/>
      <c r="AD134" s="60"/>
      <c r="AT134" s="20" t="s">
        <v>175</v>
      </c>
      <c r="AU134" s="20" t="s">
        <v>94</v>
      </c>
      <c r="AY134" s="20" t="s">
        <v>175</v>
      </c>
      <c r="BE134" s="113">
        <f>IF(U134="základní",P134,0)</f>
        <v>0</v>
      </c>
      <c r="BF134" s="113">
        <f>IF(U134="snížená",P134,0)</f>
        <v>0</v>
      </c>
      <c r="BG134" s="113">
        <f>IF(U134="zákl. přenesená",P134,0)</f>
        <v>0</v>
      </c>
      <c r="BH134" s="113">
        <f>IF(U134="sníž. přenesená",P134,0)</f>
        <v>0</v>
      </c>
      <c r="BI134" s="113">
        <f>IF(U134="nulová",P134,0)</f>
        <v>0</v>
      </c>
      <c r="BJ134" s="20" t="s">
        <v>94</v>
      </c>
      <c r="BK134" s="113">
        <f>V134*K134</f>
        <v>0</v>
      </c>
    </row>
    <row r="135" spans="2:63" s="1" customFormat="1" ht="6.9" customHeight="1">
      <c r="B135" s="61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3"/>
    </row>
  </sheetData>
  <sheetProtection algorithmName="SHA-512" hashValue="3algJ33vKqOiStSPlIe7+ytEKItPaQZ4elYQT7tjRDaAxL9+Sax7N4pFmKj4X0WNywNJu3S7o2rUJ/p3a2/5sA==" saltValue="Uc51JQJNAVGKDy9U2r1hEb/BJCOrUvEE4cX4uHk1CbKKNIHPJmwCYsJWtA9Abis3I1k/xxBtMRZ2fdbiJm+ODQ==" spinCount="10" sheet="1" objects="1" scenarios="1"/>
  <mergeCells count="10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79:P79"/>
    <mergeCell ref="M81:P81"/>
    <mergeCell ref="M83:Q83"/>
    <mergeCell ref="M84:Q84"/>
    <mergeCell ref="C86:G86"/>
    <mergeCell ref="H86:J86"/>
    <mergeCell ref="K86:L86"/>
    <mergeCell ref="M86:Q86"/>
    <mergeCell ref="H88:J88"/>
    <mergeCell ref="K88:L88"/>
    <mergeCell ref="M88:Q88"/>
    <mergeCell ref="H89:J89"/>
    <mergeCell ref="K89:L89"/>
    <mergeCell ref="M89:Q89"/>
    <mergeCell ref="H90:J90"/>
    <mergeCell ref="K90:L90"/>
    <mergeCell ref="M90:Q90"/>
    <mergeCell ref="H91:J91"/>
    <mergeCell ref="K91:L91"/>
    <mergeCell ref="M91:Q91"/>
    <mergeCell ref="M93:Q93"/>
    <mergeCell ref="D94:H94"/>
    <mergeCell ref="M94:Q94"/>
    <mergeCell ref="M115:Q115"/>
    <mergeCell ref="F117:I117"/>
    <mergeCell ref="P117:Q117"/>
    <mergeCell ref="M117:O117"/>
    <mergeCell ref="D95:H95"/>
    <mergeCell ref="M95:Q95"/>
    <mergeCell ref="D96:H96"/>
    <mergeCell ref="M96:Q96"/>
    <mergeCell ref="D97:H97"/>
    <mergeCell ref="M97:Q97"/>
    <mergeCell ref="D98:H98"/>
    <mergeCell ref="M98:Q98"/>
    <mergeCell ref="M99:Q99"/>
    <mergeCell ref="F133:I133"/>
    <mergeCell ref="P133:Q133"/>
    <mergeCell ref="M133:O133"/>
    <mergeCell ref="F134:I134"/>
    <mergeCell ref="P134:Q134"/>
    <mergeCell ref="M134:O134"/>
    <mergeCell ref="F126:I126"/>
    <mergeCell ref="F127:I127"/>
    <mergeCell ref="F128:I128"/>
    <mergeCell ref="F130:I130"/>
    <mergeCell ref="P130:Q130"/>
    <mergeCell ref="M130:O130"/>
    <mergeCell ref="F131:I131"/>
    <mergeCell ref="P131:Q131"/>
    <mergeCell ref="M131:O131"/>
    <mergeCell ref="M118:Q118"/>
    <mergeCell ref="M119:Q119"/>
    <mergeCell ref="M120:Q120"/>
    <mergeCell ref="M129:Q129"/>
    <mergeCell ref="H1:K1"/>
    <mergeCell ref="S2:AF2"/>
    <mergeCell ref="F132:I132"/>
    <mergeCell ref="P132:Q132"/>
    <mergeCell ref="M132:O132"/>
    <mergeCell ref="F121:I121"/>
    <mergeCell ref="P121:Q121"/>
    <mergeCell ref="M121:O121"/>
    <mergeCell ref="F122:I122"/>
    <mergeCell ref="F123:I123"/>
    <mergeCell ref="F124:I124"/>
    <mergeCell ref="F125:I125"/>
    <mergeCell ref="P125:Q125"/>
    <mergeCell ref="M125:O125"/>
    <mergeCell ref="L101:Q101"/>
    <mergeCell ref="C107:Q107"/>
    <mergeCell ref="F109:P109"/>
    <mergeCell ref="F110:P110"/>
    <mergeCell ref="M112:P112"/>
    <mergeCell ref="M114:Q114"/>
  </mergeCells>
  <dataValidations count="2">
    <dataValidation type="list" allowBlank="1" showInputMessage="1" showErrorMessage="1" error="Povoleny jsou hodnoty K, M." sqref="D130:D135">
      <formula1>"K, M"</formula1>
    </dataValidation>
    <dataValidation type="list" allowBlank="1" showInputMessage="1" showErrorMessage="1" error="Povoleny jsou hodnoty základní, snížená, zákl. přenesená, sníž. přenesená, nulová." sqref="U130:U135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1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02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customWidth="1"/>
    <col min="21" max="21" width="16.28515625" customWidth="1"/>
    <col min="22" max="24" width="20" customWidth="1"/>
    <col min="25" max="25" width="12.28515625" customWidth="1"/>
    <col min="26" max="26" width="16.28515625" customWidth="1"/>
    <col min="27" max="27" width="12.28515625" customWidth="1"/>
    <col min="28" max="28" width="1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22"/>
      <c r="B1" s="14"/>
      <c r="C1" s="14"/>
      <c r="D1" s="15" t="s">
        <v>1</v>
      </c>
      <c r="E1" s="14"/>
      <c r="F1" s="16" t="s">
        <v>111</v>
      </c>
      <c r="G1" s="16"/>
      <c r="H1" s="275" t="s">
        <v>112</v>
      </c>
      <c r="I1" s="275"/>
      <c r="J1" s="275"/>
      <c r="K1" s="275"/>
      <c r="L1" s="16" t="s">
        <v>113</v>
      </c>
      <c r="M1" s="14"/>
      <c r="N1" s="14"/>
      <c r="O1" s="15" t="s">
        <v>114</v>
      </c>
      <c r="P1" s="14"/>
      <c r="Q1" s="14"/>
      <c r="R1" s="14"/>
      <c r="S1" s="16" t="s">
        <v>115</v>
      </c>
      <c r="T1" s="16"/>
      <c r="U1" s="122"/>
      <c r="V1" s="122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253" t="s">
        <v>8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T2" s="20" t="s">
        <v>98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116</v>
      </c>
    </row>
    <row r="4" spans="1:66" ht="36.9" customHeight="1">
      <c r="B4" s="24"/>
      <c r="C4" s="246" t="s">
        <v>117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5"/>
      <c r="T4" s="26" t="s">
        <v>14</v>
      </c>
      <c r="AT4" s="20" t="s">
        <v>6</v>
      </c>
    </row>
    <row r="5" spans="1:66" ht="6.9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ht="25.35" customHeight="1">
      <c r="B6" s="24"/>
      <c r="C6" s="28"/>
      <c r="D6" s="32" t="s">
        <v>20</v>
      </c>
      <c r="E6" s="28"/>
      <c r="F6" s="290" t="str">
        <f>'Rekapitulace stavby'!K6</f>
        <v>IZOLAČNÍ ZELEŇ - POLANKA NAD ODROU</v>
      </c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8"/>
      <c r="R6" s="25"/>
    </row>
    <row r="7" spans="1:66" s="1" customFormat="1" ht="32.85" customHeight="1">
      <c r="B7" s="37"/>
      <c r="C7" s="38"/>
      <c r="D7" s="31" t="s">
        <v>118</v>
      </c>
      <c r="E7" s="38"/>
      <c r="F7" s="259" t="s">
        <v>176</v>
      </c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38"/>
      <c r="R7" s="39"/>
    </row>
    <row r="8" spans="1:66" s="1" customFormat="1" ht="14.4" customHeight="1">
      <c r="B8" s="37"/>
      <c r="C8" s="38"/>
      <c r="D8" s="32" t="s">
        <v>22</v>
      </c>
      <c r="E8" s="38"/>
      <c r="F8" s="30" t="s">
        <v>23</v>
      </c>
      <c r="G8" s="38"/>
      <c r="H8" s="38"/>
      <c r="I8" s="38"/>
      <c r="J8" s="38"/>
      <c r="K8" s="38"/>
      <c r="L8" s="38"/>
      <c r="M8" s="32" t="s">
        <v>24</v>
      </c>
      <c r="N8" s="38"/>
      <c r="O8" s="30" t="s">
        <v>23</v>
      </c>
      <c r="P8" s="38"/>
      <c r="Q8" s="38"/>
      <c r="R8" s="39"/>
    </row>
    <row r="9" spans="1:66" s="1" customFormat="1" ht="14.4" customHeight="1">
      <c r="B9" s="37"/>
      <c r="C9" s="38"/>
      <c r="D9" s="32" t="s">
        <v>25</v>
      </c>
      <c r="E9" s="38"/>
      <c r="F9" s="30" t="s">
        <v>26</v>
      </c>
      <c r="G9" s="38"/>
      <c r="H9" s="38"/>
      <c r="I9" s="38"/>
      <c r="J9" s="38"/>
      <c r="K9" s="38"/>
      <c r="L9" s="38"/>
      <c r="M9" s="32" t="s">
        <v>27</v>
      </c>
      <c r="N9" s="38"/>
      <c r="O9" s="306" t="str">
        <f>'Rekapitulace stavby'!AN8</f>
        <v>8. 11. 2017</v>
      </c>
      <c r="P9" s="292"/>
      <c r="Q9" s="38"/>
      <c r="R9" s="39"/>
    </row>
    <row r="10" spans="1:66" s="1" customFormat="1" ht="10.95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" customHeight="1">
      <c r="B11" s="37"/>
      <c r="C11" s="38"/>
      <c r="D11" s="32" t="s">
        <v>29</v>
      </c>
      <c r="E11" s="38"/>
      <c r="F11" s="38"/>
      <c r="G11" s="38"/>
      <c r="H11" s="38"/>
      <c r="I11" s="38"/>
      <c r="J11" s="38"/>
      <c r="K11" s="38"/>
      <c r="L11" s="38"/>
      <c r="M11" s="32" t="s">
        <v>30</v>
      </c>
      <c r="N11" s="38"/>
      <c r="O11" s="257" t="s">
        <v>31</v>
      </c>
      <c r="P11" s="257"/>
      <c r="Q11" s="38"/>
      <c r="R11" s="39"/>
    </row>
    <row r="12" spans="1:66" s="1" customFormat="1" ht="18" customHeight="1">
      <c r="B12" s="37"/>
      <c r="C12" s="38"/>
      <c r="D12" s="38"/>
      <c r="E12" s="30" t="s">
        <v>32</v>
      </c>
      <c r="F12" s="38"/>
      <c r="G12" s="38"/>
      <c r="H12" s="38"/>
      <c r="I12" s="38"/>
      <c r="J12" s="38"/>
      <c r="K12" s="38"/>
      <c r="L12" s="38"/>
      <c r="M12" s="32" t="s">
        <v>33</v>
      </c>
      <c r="N12" s="38"/>
      <c r="O12" s="257" t="s">
        <v>23</v>
      </c>
      <c r="P12" s="257"/>
      <c r="Q12" s="38"/>
      <c r="R12" s="39"/>
    </row>
    <row r="13" spans="1:66" s="1" customFormat="1" ht="6.9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" customHeight="1">
      <c r="B14" s="37"/>
      <c r="C14" s="38"/>
      <c r="D14" s="32" t="s">
        <v>34</v>
      </c>
      <c r="E14" s="38"/>
      <c r="F14" s="38"/>
      <c r="G14" s="38"/>
      <c r="H14" s="38"/>
      <c r="I14" s="38"/>
      <c r="J14" s="38"/>
      <c r="K14" s="38"/>
      <c r="L14" s="38"/>
      <c r="M14" s="32" t="s">
        <v>30</v>
      </c>
      <c r="N14" s="38"/>
      <c r="O14" s="307" t="str">
        <f>IF('Rekapitulace stavby'!AN13="","",'Rekapitulace stavby'!AN13)</f>
        <v>Vyplň údaj</v>
      </c>
      <c r="P14" s="257"/>
      <c r="Q14" s="38"/>
      <c r="R14" s="39"/>
    </row>
    <row r="15" spans="1:66" s="1" customFormat="1" ht="18" customHeight="1">
      <c r="B15" s="37"/>
      <c r="C15" s="38"/>
      <c r="D15" s="38"/>
      <c r="E15" s="307" t="str">
        <f>IF('Rekapitulace stavby'!E14="","",'Rekapitulace stavby'!E14)</f>
        <v>Vyplň údaj</v>
      </c>
      <c r="F15" s="308"/>
      <c r="G15" s="308"/>
      <c r="H15" s="308"/>
      <c r="I15" s="308"/>
      <c r="J15" s="308"/>
      <c r="K15" s="308"/>
      <c r="L15" s="308"/>
      <c r="M15" s="32" t="s">
        <v>33</v>
      </c>
      <c r="N15" s="38"/>
      <c r="O15" s="307" t="str">
        <f>IF('Rekapitulace stavby'!AN14="","",'Rekapitulace stavby'!AN14)</f>
        <v>Vyplň údaj</v>
      </c>
      <c r="P15" s="257"/>
      <c r="Q15" s="38"/>
      <c r="R15" s="39"/>
    </row>
    <row r="16" spans="1:66" s="1" customFormat="1" ht="6.9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" customHeight="1">
      <c r="B17" s="37"/>
      <c r="C17" s="38"/>
      <c r="D17" s="32" t="s">
        <v>36</v>
      </c>
      <c r="E17" s="38"/>
      <c r="F17" s="38"/>
      <c r="G17" s="38"/>
      <c r="H17" s="38"/>
      <c r="I17" s="38"/>
      <c r="J17" s="38"/>
      <c r="K17" s="38"/>
      <c r="L17" s="38"/>
      <c r="M17" s="32" t="s">
        <v>30</v>
      </c>
      <c r="N17" s="38"/>
      <c r="O17" s="257" t="s">
        <v>23</v>
      </c>
      <c r="P17" s="257"/>
      <c r="Q17" s="38"/>
      <c r="R17" s="39"/>
    </row>
    <row r="18" spans="2:18" s="1" customFormat="1" ht="18" customHeight="1">
      <c r="B18" s="37"/>
      <c r="C18" s="38"/>
      <c r="D18" s="38"/>
      <c r="E18" s="30" t="s">
        <v>37</v>
      </c>
      <c r="F18" s="38"/>
      <c r="G18" s="38"/>
      <c r="H18" s="38"/>
      <c r="I18" s="38"/>
      <c r="J18" s="38"/>
      <c r="K18" s="38"/>
      <c r="L18" s="38"/>
      <c r="M18" s="32" t="s">
        <v>33</v>
      </c>
      <c r="N18" s="38"/>
      <c r="O18" s="257" t="s">
        <v>23</v>
      </c>
      <c r="P18" s="257"/>
      <c r="Q18" s="38"/>
      <c r="R18" s="39"/>
    </row>
    <row r="19" spans="2:18" s="1" customFormat="1" ht="6.9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" customHeight="1">
      <c r="B20" s="37"/>
      <c r="C20" s="38"/>
      <c r="D20" s="32" t="s">
        <v>38</v>
      </c>
      <c r="E20" s="38"/>
      <c r="F20" s="38"/>
      <c r="G20" s="38"/>
      <c r="H20" s="38"/>
      <c r="I20" s="38"/>
      <c r="J20" s="38"/>
      <c r="K20" s="38"/>
      <c r="L20" s="38"/>
      <c r="M20" s="32" t="s">
        <v>30</v>
      </c>
      <c r="N20" s="38"/>
      <c r="O20" s="257" t="s">
        <v>39</v>
      </c>
      <c r="P20" s="257"/>
      <c r="Q20" s="38"/>
      <c r="R20" s="39"/>
    </row>
    <row r="21" spans="2:18" s="1" customFormat="1" ht="18" customHeight="1">
      <c r="B21" s="37"/>
      <c r="C21" s="38"/>
      <c r="D21" s="38"/>
      <c r="E21" s="30" t="s">
        <v>40</v>
      </c>
      <c r="F21" s="38"/>
      <c r="G21" s="38"/>
      <c r="H21" s="38"/>
      <c r="I21" s="38"/>
      <c r="J21" s="38"/>
      <c r="K21" s="38"/>
      <c r="L21" s="38"/>
      <c r="M21" s="32" t="s">
        <v>33</v>
      </c>
      <c r="N21" s="38"/>
      <c r="O21" s="257" t="s">
        <v>41</v>
      </c>
      <c r="P21" s="257"/>
      <c r="Q21" s="38"/>
      <c r="R21" s="39"/>
    </row>
    <row r="22" spans="2:18" s="1" customFormat="1" ht="6.9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" customHeight="1">
      <c r="B23" s="37"/>
      <c r="C23" s="38"/>
      <c r="D23" s="32" t="s">
        <v>42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62" t="s">
        <v>23</v>
      </c>
      <c r="F24" s="262"/>
      <c r="G24" s="262"/>
      <c r="H24" s="262"/>
      <c r="I24" s="262"/>
      <c r="J24" s="262"/>
      <c r="K24" s="262"/>
      <c r="L24" s="262"/>
      <c r="M24" s="38"/>
      <c r="N24" s="38"/>
      <c r="O24" s="38"/>
      <c r="P24" s="38"/>
      <c r="Q24" s="38"/>
      <c r="R24" s="39"/>
    </row>
    <row r="25" spans="2:18" s="1" customFormat="1" ht="6.9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" customHeight="1">
      <c r="B27" s="37"/>
      <c r="C27" s="38"/>
      <c r="D27" s="123" t="s">
        <v>120</v>
      </c>
      <c r="E27" s="38"/>
      <c r="F27" s="38"/>
      <c r="G27" s="38"/>
      <c r="H27" s="38"/>
      <c r="I27" s="38"/>
      <c r="J27" s="38"/>
      <c r="K27" s="38"/>
      <c r="L27" s="38"/>
      <c r="M27" s="263">
        <f>M88</f>
        <v>0</v>
      </c>
      <c r="N27" s="263"/>
      <c r="O27" s="263"/>
      <c r="P27" s="263"/>
      <c r="Q27" s="38"/>
      <c r="R27" s="39"/>
    </row>
    <row r="28" spans="2:18" s="1" customFormat="1" ht="13.2">
      <c r="B28" s="37"/>
      <c r="C28" s="38"/>
      <c r="D28" s="38"/>
      <c r="E28" s="32" t="s">
        <v>44</v>
      </c>
      <c r="F28" s="38"/>
      <c r="G28" s="38"/>
      <c r="H28" s="38"/>
      <c r="I28" s="38"/>
      <c r="J28" s="38"/>
      <c r="K28" s="38"/>
      <c r="L28" s="38"/>
      <c r="M28" s="264">
        <f>H88</f>
        <v>0</v>
      </c>
      <c r="N28" s="264"/>
      <c r="O28" s="264"/>
      <c r="P28" s="264"/>
      <c r="Q28" s="38"/>
      <c r="R28" s="39"/>
    </row>
    <row r="29" spans="2:18" s="1" customFormat="1" ht="13.2">
      <c r="B29" s="37"/>
      <c r="C29" s="38"/>
      <c r="D29" s="38"/>
      <c r="E29" s="32" t="s">
        <v>45</v>
      </c>
      <c r="F29" s="38"/>
      <c r="G29" s="38"/>
      <c r="H29" s="38"/>
      <c r="I29" s="38"/>
      <c r="J29" s="38"/>
      <c r="K29" s="38"/>
      <c r="L29" s="38"/>
      <c r="M29" s="264">
        <f>K88</f>
        <v>0</v>
      </c>
      <c r="N29" s="264"/>
      <c r="O29" s="264"/>
      <c r="P29" s="264"/>
      <c r="Q29" s="38"/>
      <c r="R29" s="39"/>
    </row>
    <row r="30" spans="2:18" s="1" customFormat="1" ht="14.4" customHeight="1">
      <c r="B30" s="37"/>
      <c r="C30" s="38"/>
      <c r="D30" s="36" t="s">
        <v>105</v>
      </c>
      <c r="E30" s="38"/>
      <c r="F30" s="38"/>
      <c r="G30" s="38"/>
      <c r="H30" s="38"/>
      <c r="I30" s="38"/>
      <c r="J30" s="38"/>
      <c r="K30" s="38"/>
      <c r="L30" s="38"/>
      <c r="M30" s="263">
        <f>M94</f>
        <v>0</v>
      </c>
      <c r="N30" s="263"/>
      <c r="O30" s="263"/>
      <c r="P30" s="263"/>
      <c r="Q30" s="38"/>
      <c r="R30" s="39"/>
    </row>
    <row r="31" spans="2:18" s="1" customFormat="1" ht="6.9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9"/>
    </row>
    <row r="32" spans="2:18" s="1" customFormat="1" ht="25.35" customHeight="1">
      <c r="B32" s="37"/>
      <c r="C32" s="38"/>
      <c r="D32" s="124" t="s">
        <v>47</v>
      </c>
      <c r="E32" s="38"/>
      <c r="F32" s="38"/>
      <c r="G32" s="38"/>
      <c r="H32" s="38"/>
      <c r="I32" s="38"/>
      <c r="J32" s="38"/>
      <c r="K32" s="38"/>
      <c r="L32" s="38"/>
      <c r="M32" s="305">
        <f>ROUND(M27+M30,2)</f>
        <v>0</v>
      </c>
      <c r="N32" s="289"/>
      <c r="O32" s="289"/>
      <c r="P32" s="289"/>
      <c r="Q32" s="38"/>
      <c r="R32" s="39"/>
    </row>
    <row r="33" spans="2:18" s="1" customFormat="1" ht="6.9" customHeight="1">
      <c r="B33" s="37"/>
      <c r="C33" s="38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38"/>
      <c r="R33" s="39"/>
    </row>
    <row r="34" spans="2:18" s="1" customFormat="1" ht="14.4" customHeight="1">
      <c r="B34" s="37"/>
      <c r="C34" s="38"/>
      <c r="D34" s="44" t="s">
        <v>48</v>
      </c>
      <c r="E34" s="44" t="s">
        <v>49</v>
      </c>
      <c r="F34" s="45">
        <v>0.21</v>
      </c>
      <c r="G34" s="125" t="s">
        <v>50</v>
      </c>
      <c r="H34" s="302">
        <f>ROUND((((SUM(BE94:BE101)+SUM(BE119:BE295))+SUM(BE297:BE301))),2)</f>
        <v>0</v>
      </c>
      <c r="I34" s="289"/>
      <c r="J34" s="289"/>
      <c r="K34" s="38"/>
      <c r="L34" s="38"/>
      <c r="M34" s="302">
        <f>ROUND(((ROUND((SUM(BE94:BE101)+SUM(BE119:BE295)), 2)*F34)+SUM(BE297:BE301)*F34),2)</f>
        <v>0</v>
      </c>
      <c r="N34" s="289"/>
      <c r="O34" s="289"/>
      <c r="P34" s="289"/>
      <c r="Q34" s="38"/>
      <c r="R34" s="39"/>
    </row>
    <row r="35" spans="2:18" s="1" customFormat="1" ht="14.4" customHeight="1">
      <c r="B35" s="37"/>
      <c r="C35" s="38"/>
      <c r="D35" s="38"/>
      <c r="E35" s="44" t="s">
        <v>51</v>
      </c>
      <c r="F35" s="45">
        <v>0.15</v>
      </c>
      <c r="G35" s="125" t="s">
        <v>50</v>
      </c>
      <c r="H35" s="302">
        <f>ROUND((((SUM(BF94:BF101)+SUM(BF119:BF295))+SUM(BF297:BF301))),2)</f>
        <v>0</v>
      </c>
      <c r="I35" s="289"/>
      <c r="J35" s="289"/>
      <c r="K35" s="38"/>
      <c r="L35" s="38"/>
      <c r="M35" s="302">
        <f>ROUND(((ROUND((SUM(BF94:BF101)+SUM(BF119:BF295)), 2)*F35)+SUM(BF297:BF301)*F35),2)</f>
        <v>0</v>
      </c>
      <c r="N35" s="289"/>
      <c r="O35" s="289"/>
      <c r="P35" s="289"/>
      <c r="Q35" s="38"/>
      <c r="R35" s="39"/>
    </row>
    <row r="36" spans="2:18" s="1" customFormat="1" ht="14.4" hidden="1" customHeight="1">
      <c r="B36" s="37"/>
      <c r="C36" s="38"/>
      <c r="D36" s="38"/>
      <c r="E36" s="44" t="s">
        <v>52</v>
      </c>
      <c r="F36" s="45">
        <v>0.21</v>
      </c>
      <c r="G36" s="125" t="s">
        <v>50</v>
      </c>
      <c r="H36" s="302">
        <f>ROUND((((SUM(BG94:BG101)+SUM(BG119:BG295))+SUM(BG297:BG301))),2)</f>
        <v>0</v>
      </c>
      <c r="I36" s="289"/>
      <c r="J36" s="289"/>
      <c r="K36" s="38"/>
      <c r="L36" s="38"/>
      <c r="M36" s="302">
        <v>0</v>
      </c>
      <c r="N36" s="289"/>
      <c r="O36" s="289"/>
      <c r="P36" s="289"/>
      <c r="Q36" s="38"/>
      <c r="R36" s="39"/>
    </row>
    <row r="37" spans="2:18" s="1" customFormat="1" ht="14.4" hidden="1" customHeight="1">
      <c r="B37" s="37"/>
      <c r="C37" s="38"/>
      <c r="D37" s="38"/>
      <c r="E37" s="44" t="s">
        <v>53</v>
      </c>
      <c r="F37" s="45">
        <v>0.15</v>
      </c>
      <c r="G37" s="125" t="s">
        <v>50</v>
      </c>
      <c r="H37" s="302">
        <f>ROUND((((SUM(BH94:BH101)+SUM(BH119:BH295))+SUM(BH297:BH301))),2)</f>
        <v>0</v>
      </c>
      <c r="I37" s="289"/>
      <c r="J37" s="289"/>
      <c r="K37" s="38"/>
      <c r="L37" s="38"/>
      <c r="M37" s="302">
        <v>0</v>
      </c>
      <c r="N37" s="289"/>
      <c r="O37" s="289"/>
      <c r="P37" s="289"/>
      <c r="Q37" s="38"/>
      <c r="R37" s="39"/>
    </row>
    <row r="38" spans="2:18" s="1" customFormat="1" ht="14.4" hidden="1" customHeight="1">
      <c r="B38" s="37"/>
      <c r="C38" s="38"/>
      <c r="D38" s="38"/>
      <c r="E38" s="44" t="s">
        <v>54</v>
      </c>
      <c r="F38" s="45">
        <v>0</v>
      </c>
      <c r="G38" s="125" t="s">
        <v>50</v>
      </c>
      <c r="H38" s="302">
        <f>ROUND((((SUM(BI94:BI101)+SUM(BI119:BI295))+SUM(BI297:BI301))),2)</f>
        <v>0</v>
      </c>
      <c r="I38" s="289"/>
      <c r="J38" s="289"/>
      <c r="K38" s="38"/>
      <c r="L38" s="38"/>
      <c r="M38" s="302">
        <v>0</v>
      </c>
      <c r="N38" s="289"/>
      <c r="O38" s="289"/>
      <c r="P38" s="289"/>
      <c r="Q38" s="38"/>
      <c r="R38" s="39"/>
    </row>
    <row r="39" spans="2:18" s="1" customFormat="1" ht="6.9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25.35" customHeight="1">
      <c r="B40" s="37"/>
      <c r="C40" s="121"/>
      <c r="D40" s="127" t="s">
        <v>55</v>
      </c>
      <c r="E40" s="81"/>
      <c r="F40" s="81"/>
      <c r="G40" s="128" t="s">
        <v>56</v>
      </c>
      <c r="H40" s="129" t="s">
        <v>57</v>
      </c>
      <c r="I40" s="81"/>
      <c r="J40" s="81"/>
      <c r="K40" s="81"/>
      <c r="L40" s="303">
        <f>SUM(M32:M38)</f>
        <v>0</v>
      </c>
      <c r="M40" s="303"/>
      <c r="N40" s="303"/>
      <c r="O40" s="303"/>
      <c r="P40" s="304"/>
      <c r="Q40" s="121"/>
      <c r="R40" s="39"/>
    </row>
    <row r="41" spans="2:18" s="1" customFormat="1" ht="14.4" customHeight="1"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9"/>
    </row>
    <row r="42" spans="2:18" s="1" customFormat="1" ht="14.4" customHeight="1"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9"/>
    </row>
    <row r="43" spans="2:18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5"/>
    </row>
    <row r="47" spans="2:18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/>
    </row>
    <row r="48" spans="2:18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5"/>
    </row>
    <row r="49" spans="2:18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5"/>
    </row>
    <row r="50" spans="2:18" s="1" customFormat="1" ht="14.4">
      <c r="B50" s="37"/>
      <c r="C50" s="38"/>
      <c r="D50" s="52" t="s">
        <v>58</v>
      </c>
      <c r="E50" s="53"/>
      <c r="F50" s="53"/>
      <c r="G50" s="53"/>
      <c r="H50" s="54"/>
      <c r="I50" s="38"/>
      <c r="J50" s="52" t="s">
        <v>59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4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5"/>
    </row>
    <row r="52" spans="2:18">
      <c r="B52" s="24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5"/>
    </row>
    <row r="53" spans="2:18">
      <c r="B53" s="24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5"/>
    </row>
    <row r="54" spans="2:18">
      <c r="B54" s="24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5"/>
    </row>
    <row r="55" spans="2:18">
      <c r="B55" s="24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5"/>
    </row>
    <row r="56" spans="2:18">
      <c r="B56" s="24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5"/>
    </row>
    <row r="57" spans="2:18">
      <c r="B57" s="24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5"/>
    </row>
    <row r="58" spans="2:18">
      <c r="B58" s="24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5"/>
    </row>
    <row r="59" spans="2:18" s="1" customFormat="1" ht="14.4">
      <c r="B59" s="37"/>
      <c r="C59" s="38"/>
      <c r="D59" s="57" t="s">
        <v>60</v>
      </c>
      <c r="E59" s="58"/>
      <c r="F59" s="58"/>
      <c r="G59" s="59" t="s">
        <v>61</v>
      </c>
      <c r="H59" s="60"/>
      <c r="I59" s="38"/>
      <c r="J59" s="57" t="s">
        <v>60</v>
      </c>
      <c r="K59" s="58"/>
      <c r="L59" s="58"/>
      <c r="M59" s="58"/>
      <c r="N59" s="59" t="s">
        <v>61</v>
      </c>
      <c r="O59" s="58"/>
      <c r="P59" s="60"/>
      <c r="Q59" s="38"/>
      <c r="R59" s="39"/>
    </row>
    <row r="60" spans="2:18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2:18" s="1" customFormat="1" ht="14.4">
      <c r="B61" s="37"/>
      <c r="C61" s="38"/>
      <c r="D61" s="52" t="s">
        <v>62</v>
      </c>
      <c r="E61" s="53"/>
      <c r="F61" s="53"/>
      <c r="G61" s="53"/>
      <c r="H61" s="54"/>
      <c r="I61" s="38"/>
      <c r="J61" s="52" t="s">
        <v>63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4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5"/>
    </row>
    <row r="63" spans="2:18">
      <c r="B63" s="24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5"/>
    </row>
    <row r="64" spans="2:18">
      <c r="B64" s="24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5"/>
    </row>
    <row r="65" spans="2:21">
      <c r="B65" s="24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5"/>
    </row>
    <row r="66" spans="2:21">
      <c r="B66" s="24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5"/>
    </row>
    <row r="67" spans="2:21">
      <c r="B67" s="24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5"/>
    </row>
    <row r="68" spans="2:21">
      <c r="B68" s="24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5"/>
    </row>
    <row r="69" spans="2:21">
      <c r="B69" s="24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5"/>
    </row>
    <row r="70" spans="2:21" s="1" customFormat="1" ht="14.4">
      <c r="B70" s="37"/>
      <c r="C70" s="38"/>
      <c r="D70" s="57" t="s">
        <v>60</v>
      </c>
      <c r="E70" s="58"/>
      <c r="F70" s="58"/>
      <c r="G70" s="59" t="s">
        <v>61</v>
      </c>
      <c r="H70" s="60"/>
      <c r="I70" s="38"/>
      <c r="J70" s="57" t="s">
        <v>60</v>
      </c>
      <c r="K70" s="58"/>
      <c r="L70" s="58"/>
      <c r="M70" s="58"/>
      <c r="N70" s="59" t="s">
        <v>61</v>
      </c>
      <c r="O70" s="58"/>
      <c r="P70" s="60"/>
      <c r="Q70" s="38"/>
      <c r="R70" s="39"/>
    </row>
    <row r="71" spans="2:21" s="1" customFormat="1" ht="14.4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" customHeight="1">
      <c r="B75" s="130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2"/>
    </row>
    <row r="76" spans="2:21" s="1" customFormat="1" ht="36.9" customHeight="1">
      <c r="B76" s="37"/>
      <c r="C76" s="246" t="s">
        <v>121</v>
      </c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39"/>
      <c r="T76" s="133"/>
      <c r="U76" s="133"/>
    </row>
    <row r="77" spans="2:21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3"/>
      <c r="U77" s="133"/>
    </row>
    <row r="78" spans="2:21" s="1" customFormat="1" ht="30" customHeight="1">
      <c r="B78" s="37"/>
      <c r="C78" s="32" t="s">
        <v>20</v>
      </c>
      <c r="D78" s="38"/>
      <c r="E78" s="38"/>
      <c r="F78" s="290" t="str">
        <f>F6</f>
        <v>IZOLAČNÍ ZELEŇ - POLANKA NAD ODROU</v>
      </c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38"/>
      <c r="R78" s="39"/>
      <c r="T78" s="133"/>
      <c r="U78" s="133"/>
    </row>
    <row r="79" spans="2:21" s="1" customFormat="1" ht="36.9" customHeight="1">
      <c r="B79" s="37"/>
      <c r="C79" s="71" t="s">
        <v>118</v>
      </c>
      <c r="D79" s="38"/>
      <c r="E79" s="38"/>
      <c r="F79" s="248" t="str">
        <f>F7</f>
        <v>01 - ČÁST F - SADOVÉ ÚPRAVY</v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38"/>
      <c r="R79" s="39"/>
      <c r="T79" s="133"/>
      <c r="U79" s="133"/>
    </row>
    <row r="80" spans="2:21" s="1" customFormat="1" ht="6.9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3"/>
      <c r="U80" s="133"/>
    </row>
    <row r="81" spans="2:65" s="1" customFormat="1" ht="18" customHeight="1">
      <c r="B81" s="37"/>
      <c r="C81" s="32" t="s">
        <v>25</v>
      </c>
      <c r="D81" s="38"/>
      <c r="E81" s="38"/>
      <c r="F81" s="30" t="str">
        <f>F9</f>
        <v>Polanka nad Odrou</v>
      </c>
      <c r="G81" s="38"/>
      <c r="H81" s="38"/>
      <c r="I81" s="38"/>
      <c r="J81" s="38"/>
      <c r="K81" s="32" t="s">
        <v>27</v>
      </c>
      <c r="L81" s="38"/>
      <c r="M81" s="292" t="str">
        <f>IF(O9="","",O9)</f>
        <v>8. 11. 2017</v>
      </c>
      <c r="N81" s="292"/>
      <c r="O81" s="292"/>
      <c r="P81" s="292"/>
      <c r="Q81" s="38"/>
      <c r="R81" s="39"/>
      <c r="T81" s="133"/>
      <c r="U81" s="133"/>
    </row>
    <row r="82" spans="2:65" s="1" customFormat="1" ht="6.9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3"/>
      <c r="U82" s="133"/>
    </row>
    <row r="83" spans="2:65" s="1" customFormat="1" ht="13.2">
      <c r="B83" s="37"/>
      <c r="C83" s="32" t="s">
        <v>29</v>
      </c>
      <c r="D83" s="38"/>
      <c r="E83" s="38"/>
      <c r="F83" s="30" t="str">
        <f>E12</f>
        <v>ÚMOb Polanka nad Odrou</v>
      </c>
      <c r="G83" s="38"/>
      <c r="H83" s="38"/>
      <c r="I83" s="38"/>
      <c r="J83" s="38"/>
      <c r="K83" s="32" t="s">
        <v>36</v>
      </c>
      <c r="L83" s="38"/>
      <c r="M83" s="257" t="str">
        <f>E18</f>
        <v>Ing.Magda Cigánková Fialová</v>
      </c>
      <c r="N83" s="257"/>
      <c r="O83" s="257"/>
      <c r="P83" s="257"/>
      <c r="Q83" s="257"/>
      <c r="R83" s="39"/>
      <c r="T83" s="133"/>
      <c r="U83" s="133"/>
    </row>
    <row r="84" spans="2:65" s="1" customFormat="1" ht="14.4" customHeight="1">
      <c r="B84" s="37"/>
      <c r="C84" s="32" t="s">
        <v>34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38</v>
      </c>
      <c r="L84" s="38"/>
      <c r="M84" s="257" t="str">
        <f>E21</f>
        <v>Ing. Magda Cigánková Fialová</v>
      </c>
      <c r="N84" s="257"/>
      <c r="O84" s="257"/>
      <c r="P84" s="257"/>
      <c r="Q84" s="257"/>
      <c r="R84" s="39"/>
      <c r="T84" s="133"/>
      <c r="U84" s="133"/>
    </row>
    <row r="85" spans="2:65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3"/>
      <c r="U85" s="133"/>
    </row>
    <row r="86" spans="2:65" s="1" customFormat="1" ht="29.25" customHeight="1">
      <c r="B86" s="37"/>
      <c r="C86" s="299" t="s">
        <v>122</v>
      </c>
      <c r="D86" s="300"/>
      <c r="E86" s="300"/>
      <c r="F86" s="300"/>
      <c r="G86" s="300"/>
      <c r="H86" s="299" t="s">
        <v>123</v>
      </c>
      <c r="I86" s="301"/>
      <c r="J86" s="301"/>
      <c r="K86" s="299" t="s">
        <v>124</v>
      </c>
      <c r="L86" s="300"/>
      <c r="M86" s="299" t="s">
        <v>125</v>
      </c>
      <c r="N86" s="300"/>
      <c r="O86" s="300"/>
      <c r="P86" s="300"/>
      <c r="Q86" s="300"/>
      <c r="R86" s="39"/>
      <c r="T86" s="133"/>
      <c r="U86" s="133"/>
    </row>
    <row r="87" spans="2:65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3"/>
      <c r="U87" s="133"/>
    </row>
    <row r="88" spans="2:65" s="1" customFormat="1" ht="29.25" customHeight="1">
      <c r="B88" s="37"/>
      <c r="C88" s="134" t="s">
        <v>126</v>
      </c>
      <c r="D88" s="38"/>
      <c r="E88" s="38"/>
      <c r="F88" s="38"/>
      <c r="G88" s="38"/>
      <c r="H88" s="227">
        <f>W119</f>
        <v>0</v>
      </c>
      <c r="I88" s="289"/>
      <c r="J88" s="289"/>
      <c r="K88" s="227">
        <f>X119</f>
        <v>0</v>
      </c>
      <c r="L88" s="289"/>
      <c r="M88" s="227">
        <f>M119</f>
        <v>0</v>
      </c>
      <c r="N88" s="297"/>
      <c r="O88" s="297"/>
      <c r="P88" s="297"/>
      <c r="Q88" s="297"/>
      <c r="R88" s="39"/>
      <c r="T88" s="133"/>
      <c r="U88" s="133"/>
      <c r="AU88" s="20" t="s">
        <v>127</v>
      </c>
    </row>
    <row r="89" spans="2:65" s="6" customFormat="1" ht="24.9" customHeight="1">
      <c r="B89" s="135"/>
      <c r="C89" s="136"/>
      <c r="D89" s="137" t="s">
        <v>177</v>
      </c>
      <c r="E89" s="136"/>
      <c r="F89" s="136"/>
      <c r="G89" s="136"/>
      <c r="H89" s="270">
        <f>W120</f>
        <v>0</v>
      </c>
      <c r="I89" s="296"/>
      <c r="J89" s="296"/>
      <c r="K89" s="270">
        <f>X120</f>
        <v>0</v>
      </c>
      <c r="L89" s="296"/>
      <c r="M89" s="270">
        <f>M120</f>
        <v>0</v>
      </c>
      <c r="N89" s="296"/>
      <c r="O89" s="296"/>
      <c r="P89" s="296"/>
      <c r="Q89" s="296"/>
      <c r="R89" s="138"/>
      <c r="T89" s="139"/>
      <c r="U89" s="139"/>
    </row>
    <row r="90" spans="2:65" s="7" customFormat="1" ht="19.95" customHeight="1">
      <c r="B90" s="140"/>
      <c r="C90" s="141"/>
      <c r="D90" s="109" t="s">
        <v>178</v>
      </c>
      <c r="E90" s="141"/>
      <c r="F90" s="141"/>
      <c r="G90" s="141"/>
      <c r="H90" s="225">
        <f>W121</f>
        <v>0</v>
      </c>
      <c r="I90" s="295"/>
      <c r="J90" s="295"/>
      <c r="K90" s="225">
        <f>X121</f>
        <v>0</v>
      </c>
      <c r="L90" s="295"/>
      <c r="M90" s="225">
        <f>M121</f>
        <v>0</v>
      </c>
      <c r="N90" s="295"/>
      <c r="O90" s="295"/>
      <c r="P90" s="295"/>
      <c r="Q90" s="295"/>
      <c r="R90" s="142"/>
      <c r="T90" s="143"/>
      <c r="U90" s="143"/>
    </row>
    <row r="91" spans="2:65" s="7" customFormat="1" ht="19.95" customHeight="1">
      <c r="B91" s="140"/>
      <c r="C91" s="141"/>
      <c r="D91" s="109" t="s">
        <v>179</v>
      </c>
      <c r="E91" s="141"/>
      <c r="F91" s="141"/>
      <c r="G91" s="141"/>
      <c r="H91" s="225">
        <f>W294</f>
        <v>0</v>
      </c>
      <c r="I91" s="295"/>
      <c r="J91" s="295"/>
      <c r="K91" s="225">
        <f>X294</f>
        <v>0</v>
      </c>
      <c r="L91" s="295"/>
      <c r="M91" s="225">
        <f>M294</f>
        <v>0</v>
      </c>
      <c r="N91" s="295"/>
      <c r="O91" s="295"/>
      <c r="P91" s="295"/>
      <c r="Q91" s="295"/>
      <c r="R91" s="142"/>
      <c r="T91" s="143"/>
      <c r="U91" s="143"/>
    </row>
    <row r="92" spans="2:65" s="6" customFormat="1" ht="21.75" customHeight="1">
      <c r="B92" s="135"/>
      <c r="C92" s="136"/>
      <c r="D92" s="137" t="s">
        <v>130</v>
      </c>
      <c r="E92" s="136"/>
      <c r="F92" s="136"/>
      <c r="G92" s="136"/>
      <c r="H92" s="269">
        <f>W296</f>
        <v>0</v>
      </c>
      <c r="I92" s="296"/>
      <c r="J92" s="296"/>
      <c r="K92" s="269">
        <f>X296</f>
        <v>0</v>
      </c>
      <c r="L92" s="296"/>
      <c r="M92" s="269">
        <f>M296</f>
        <v>0</v>
      </c>
      <c r="N92" s="296"/>
      <c r="O92" s="296"/>
      <c r="P92" s="296"/>
      <c r="Q92" s="296"/>
      <c r="R92" s="138"/>
      <c r="T92" s="139"/>
      <c r="U92" s="139"/>
    </row>
    <row r="93" spans="2:65" s="1" customFormat="1" ht="21.75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9"/>
      <c r="T93" s="133"/>
      <c r="U93" s="133"/>
    </row>
    <row r="94" spans="2:65" s="1" customFormat="1" ht="29.25" customHeight="1">
      <c r="B94" s="37"/>
      <c r="C94" s="134" t="s">
        <v>131</v>
      </c>
      <c r="D94" s="38"/>
      <c r="E94" s="38"/>
      <c r="F94" s="38"/>
      <c r="G94" s="38"/>
      <c r="H94" s="38"/>
      <c r="I94" s="38"/>
      <c r="J94" s="38"/>
      <c r="K94" s="38"/>
      <c r="L94" s="38"/>
      <c r="M94" s="297">
        <f>ROUND(M95+M96+M97+M98+M99+M100,2)</f>
        <v>0</v>
      </c>
      <c r="N94" s="298"/>
      <c r="O94" s="298"/>
      <c r="P94" s="298"/>
      <c r="Q94" s="298"/>
      <c r="R94" s="39"/>
      <c r="T94" s="144"/>
      <c r="U94" s="145" t="s">
        <v>48</v>
      </c>
    </row>
    <row r="95" spans="2:65" s="1" customFormat="1" ht="18" customHeight="1">
      <c r="B95" s="37"/>
      <c r="C95" s="38"/>
      <c r="D95" s="222" t="s">
        <v>132</v>
      </c>
      <c r="E95" s="223"/>
      <c r="F95" s="223"/>
      <c r="G95" s="223"/>
      <c r="H95" s="223"/>
      <c r="I95" s="38"/>
      <c r="J95" s="38"/>
      <c r="K95" s="38"/>
      <c r="L95" s="38"/>
      <c r="M95" s="224">
        <f>ROUND(M88*T95,2)</f>
        <v>0</v>
      </c>
      <c r="N95" s="225"/>
      <c r="O95" s="225"/>
      <c r="P95" s="225"/>
      <c r="Q95" s="225"/>
      <c r="R95" s="39"/>
      <c r="S95" s="146"/>
      <c r="T95" s="147"/>
      <c r="U95" s="148" t="s">
        <v>49</v>
      </c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50" t="s">
        <v>133</v>
      </c>
      <c r="AZ95" s="149"/>
      <c r="BA95" s="149"/>
      <c r="BB95" s="149"/>
      <c r="BC95" s="149"/>
      <c r="BD95" s="149"/>
      <c r="BE95" s="151">
        <f t="shared" ref="BE95:BE100" si="0">IF(U95="základní",M95,0)</f>
        <v>0</v>
      </c>
      <c r="BF95" s="151">
        <f t="shared" ref="BF95:BF100" si="1">IF(U95="snížená",M95,0)</f>
        <v>0</v>
      </c>
      <c r="BG95" s="151">
        <f t="shared" ref="BG95:BG100" si="2">IF(U95="zákl. přenesená",M95,0)</f>
        <v>0</v>
      </c>
      <c r="BH95" s="151">
        <f t="shared" ref="BH95:BH100" si="3">IF(U95="sníž. přenesená",M95,0)</f>
        <v>0</v>
      </c>
      <c r="BI95" s="151">
        <f t="shared" ref="BI95:BI100" si="4">IF(U95="nulová",M95,0)</f>
        <v>0</v>
      </c>
      <c r="BJ95" s="150" t="s">
        <v>94</v>
      </c>
      <c r="BK95" s="149"/>
      <c r="BL95" s="149"/>
      <c r="BM95" s="149"/>
    </row>
    <row r="96" spans="2:65" s="1" customFormat="1" ht="18" customHeight="1">
      <c r="B96" s="37"/>
      <c r="C96" s="38"/>
      <c r="D96" s="222" t="s">
        <v>134</v>
      </c>
      <c r="E96" s="223"/>
      <c r="F96" s="223"/>
      <c r="G96" s="223"/>
      <c r="H96" s="223"/>
      <c r="I96" s="38"/>
      <c r="J96" s="38"/>
      <c r="K96" s="38"/>
      <c r="L96" s="38"/>
      <c r="M96" s="224">
        <f>ROUND(M88*T96,2)</f>
        <v>0</v>
      </c>
      <c r="N96" s="225"/>
      <c r="O96" s="225"/>
      <c r="P96" s="225"/>
      <c r="Q96" s="225"/>
      <c r="R96" s="39"/>
      <c r="S96" s="146"/>
      <c r="T96" s="147"/>
      <c r="U96" s="148" t="s">
        <v>49</v>
      </c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50" t="s">
        <v>133</v>
      </c>
      <c r="AZ96" s="149"/>
      <c r="BA96" s="149"/>
      <c r="BB96" s="149"/>
      <c r="BC96" s="149"/>
      <c r="BD96" s="149"/>
      <c r="BE96" s="151">
        <f t="shared" si="0"/>
        <v>0</v>
      </c>
      <c r="BF96" s="151">
        <f t="shared" si="1"/>
        <v>0</v>
      </c>
      <c r="BG96" s="151">
        <f t="shared" si="2"/>
        <v>0</v>
      </c>
      <c r="BH96" s="151">
        <f t="shared" si="3"/>
        <v>0</v>
      </c>
      <c r="BI96" s="151">
        <f t="shared" si="4"/>
        <v>0</v>
      </c>
      <c r="BJ96" s="150" t="s">
        <v>94</v>
      </c>
      <c r="BK96" s="149"/>
      <c r="BL96" s="149"/>
      <c r="BM96" s="149"/>
    </row>
    <row r="97" spans="2:65" s="1" customFormat="1" ht="18" customHeight="1">
      <c r="B97" s="37"/>
      <c r="C97" s="38"/>
      <c r="D97" s="222" t="s">
        <v>135</v>
      </c>
      <c r="E97" s="223"/>
      <c r="F97" s="223"/>
      <c r="G97" s="223"/>
      <c r="H97" s="223"/>
      <c r="I97" s="38"/>
      <c r="J97" s="38"/>
      <c r="K97" s="38"/>
      <c r="L97" s="38"/>
      <c r="M97" s="224">
        <f>ROUND(M88*T97,2)</f>
        <v>0</v>
      </c>
      <c r="N97" s="225"/>
      <c r="O97" s="225"/>
      <c r="P97" s="225"/>
      <c r="Q97" s="225"/>
      <c r="R97" s="39"/>
      <c r="S97" s="146"/>
      <c r="T97" s="147"/>
      <c r="U97" s="148" t="s">
        <v>49</v>
      </c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50" t="s">
        <v>133</v>
      </c>
      <c r="AZ97" s="149"/>
      <c r="BA97" s="149"/>
      <c r="BB97" s="149"/>
      <c r="BC97" s="149"/>
      <c r="BD97" s="149"/>
      <c r="BE97" s="151">
        <f t="shared" si="0"/>
        <v>0</v>
      </c>
      <c r="BF97" s="151">
        <f t="shared" si="1"/>
        <v>0</v>
      </c>
      <c r="BG97" s="151">
        <f t="shared" si="2"/>
        <v>0</v>
      </c>
      <c r="BH97" s="151">
        <f t="shared" si="3"/>
        <v>0</v>
      </c>
      <c r="BI97" s="151">
        <f t="shared" si="4"/>
        <v>0</v>
      </c>
      <c r="BJ97" s="150" t="s">
        <v>94</v>
      </c>
      <c r="BK97" s="149"/>
      <c r="BL97" s="149"/>
      <c r="BM97" s="149"/>
    </row>
    <row r="98" spans="2:65" s="1" customFormat="1" ht="18" customHeight="1">
      <c r="B98" s="37"/>
      <c r="C98" s="38"/>
      <c r="D98" s="222" t="s">
        <v>136</v>
      </c>
      <c r="E98" s="223"/>
      <c r="F98" s="223"/>
      <c r="G98" s="223"/>
      <c r="H98" s="223"/>
      <c r="I98" s="38"/>
      <c r="J98" s="38"/>
      <c r="K98" s="38"/>
      <c r="L98" s="38"/>
      <c r="M98" s="224">
        <f>ROUND(M88*T98,2)</f>
        <v>0</v>
      </c>
      <c r="N98" s="225"/>
      <c r="O98" s="225"/>
      <c r="P98" s="225"/>
      <c r="Q98" s="225"/>
      <c r="R98" s="39"/>
      <c r="S98" s="146"/>
      <c r="T98" s="147"/>
      <c r="U98" s="148" t="s">
        <v>49</v>
      </c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50" t="s">
        <v>133</v>
      </c>
      <c r="AZ98" s="149"/>
      <c r="BA98" s="149"/>
      <c r="BB98" s="149"/>
      <c r="BC98" s="149"/>
      <c r="BD98" s="149"/>
      <c r="BE98" s="151">
        <f t="shared" si="0"/>
        <v>0</v>
      </c>
      <c r="BF98" s="151">
        <f t="shared" si="1"/>
        <v>0</v>
      </c>
      <c r="BG98" s="151">
        <f t="shared" si="2"/>
        <v>0</v>
      </c>
      <c r="BH98" s="151">
        <f t="shared" si="3"/>
        <v>0</v>
      </c>
      <c r="BI98" s="151">
        <f t="shared" si="4"/>
        <v>0</v>
      </c>
      <c r="BJ98" s="150" t="s">
        <v>94</v>
      </c>
      <c r="BK98" s="149"/>
      <c r="BL98" s="149"/>
      <c r="BM98" s="149"/>
    </row>
    <row r="99" spans="2:65" s="1" customFormat="1" ht="18" customHeight="1">
      <c r="B99" s="37"/>
      <c r="C99" s="38"/>
      <c r="D99" s="222" t="s">
        <v>137</v>
      </c>
      <c r="E99" s="223"/>
      <c r="F99" s="223"/>
      <c r="G99" s="223"/>
      <c r="H99" s="223"/>
      <c r="I99" s="38"/>
      <c r="J99" s="38"/>
      <c r="K99" s="38"/>
      <c r="L99" s="38"/>
      <c r="M99" s="224">
        <f>ROUND(M88*T99,2)</f>
        <v>0</v>
      </c>
      <c r="N99" s="225"/>
      <c r="O99" s="225"/>
      <c r="P99" s="225"/>
      <c r="Q99" s="225"/>
      <c r="R99" s="39"/>
      <c r="S99" s="146"/>
      <c r="T99" s="147"/>
      <c r="U99" s="148" t="s">
        <v>49</v>
      </c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50" t="s">
        <v>133</v>
      </c>
      <c r="AZ99" s="149"/>
      <c r="BA99" s="149"/>
      <c r="BB99" s="149"/>
      <c r="BC99" s="149"/>
      <c r="BD99" s="149"/>
      <c r="BE99" s="151">
        <f t="shared" si="0"/>
        <v>0</v>
      </c>
      <c r="BF99" s="151">
        <f t="shared" si="1"/>
        <v>0</v>
      </c>
      <c r="BG99" s="151">
        <f t="shared" si="2"/>
        <v>0</v>
      </c>
      <c r="BH99" s="151">
        <f t="shared" si="3"/>
        <v>0</v>
      </c>
      <c r="BI99" s="151">
        <f t="shared" si="4"/>
        <v>0</v>
      </c>
      <c r="BJ99" s="150" t="s">
        <v>94</v>
      </c>
      <c r="BK99" s="149"/>
      <c r="BL99" s="149"/>
      <c r="BM99" s="149"/>
    </row>
    <row r="100" spans="2:65" s="1" customFormat="1" ht="18" customHeight="1">
      <c r="B100" s="37"/>
      <c r="C100" s="38"/>
      <c r="D100" s="109" t="s">
        <v>138</v>
      </c>
      <c r="E100" s="38"/>
      <c r="F100" s="38"/>
      <c r="G100" s="38"/>
      <c r="H100" s="38"/>
      <c r="I100" s="38"/>
      <c r="J100" s="38"/>
      <c r="K100" s="38"/>
      <c r="L100" s="38"/>
      <c r="M100" s="224">
        <f>ROUND(M88*T100,2)</f>
        <v>0</v>
      </c>
      <c r="N100" s="225"/>
      <c r="O100" s="225"/>
      <c r="P100" s="225"/>
      <c r="Q100" s="225"/>
      <c r="R100" s="39"/>
      <c r="S100" s="146"/>
      <c r="T100" s="152"/>
      <c r="U100" s="153" t="s">
        <v>49</v>
      </c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50" t="s">
        <v>139</v>
      </c>
      <c r="AZ100" s="149"/>
      <c r="BA100" s="149"/>
      <c r="BB100" s="149"/>
      <c r="BC100" s="149"/>
      <c r="BD100" s="149"/>
      <c r="BE100" s="151">
        <f t="shared" si="0"/>
        <v>0</v>
      </c>
      <c r="BF100" s="151">
        <f t="shared" si="1"/>
        <v>0</v>
      </c>
      <c r="BG100" s="151">
        <f t="shared" si="2"/>
        <v>0</v>
      </c>
      <c r="BH100" s="151">
        <f t="shared" si="3"/>
        <v>0</v>
      </c>
      <c r="BI100" s="151">
        <f t="shared" si="4"/>
        <v>0</v>
      </c>
      <c r="BJ100" s="150" t="s">
        <v>94</v>
      </c>
      <c r="BK100" s="149"/>
      <c r="BL100" s="149"/>
      <c r="BM100" s="149"/>
    </row>
    <row r="101" spans="2:65" s="1" customFormat="1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9"/>
      <c r="T101" s="133"/>
      <c r="U101" s="133"/>
    </row>
    <row r="102" spans="2:65" s="1" customFormat="1" ht="29.25" customHeight="1">
      <c r="B102" s="37"/>
      <c r="C102" s="120" t="s">
        <v>110</v>
      </c>
      <c r="D102" s="121"/>
      <c r="E102" s="121"/>
      <c r="F102" s="121"/>
      <c r="G102" s="121"/>
      <c r="H102" s="121"/>
      <c r="I102" s="121"/>
      <c r="J102" s="121"/>
      <c r="K102" s="121"/>
      <c r="L102" s="219">
        <f>ROUND(SUM(M88+M94),2)</f>
        <v>0</v>
      </c>
      <c r="M102" s="219"/>
      <c r="N102" s="219"/>
      <c r="O102" s="219"/>
      <c r="P102" s="219"/>
      <c r="Q102" s="219"/>
      <c r="R102" s="39"/>
      <c r="T102" s="133"/>
      <c r="U102" s="133"/>
    </row>
    <row r="103" spans="2:65" s="1" customFormat="1" ht="6.9" customHeight="1"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3"/>
      <c r="T103" s="133"/>
      <c r="U103" s="133"/>
    </row>
    <row r="107" spans="2:65" s="1" customFormat="1" ht="6.9" customHeight="1">
      <c r="B107" s="64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6"/>
    </row>
    <row r="108" spans="2:65" s="1" customFormat="1" ht="36.9" customHeight="1">
      <c r="B108" s="37"/>
      <c r="C108" s="246" t="s">
        <v>140</v>
      </c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39"/>
    </row>
    <row r="109" spans="2:65" s="1" customFormat="1" ht="6.9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spans="2:65" s="1" customFormat="1" ht="30" customHeight="1">
      <c r="B110" s="37"/>
      <c r="C110" s="32" t="s">
        <v>20</v>
      </c>
      <c r="D110" s="38"/>
      <c r="E110" s="38"/>
      <c r="F110" s="290" t="str">
        <f>F6</f>
        <v>IZOLAČNÍ ZELEŇ - POLANKA NAD ODROU</v>
      </c>
      <c r="G110" s="291"/>
      <c r="H110" s="291"/>
      <c r="I110" s="291"/>
      <c r="J110" s="291"/>
      <c r="K110" s="291"/>
      <c r="L110" s="291"/>
      <c r="M110" s="291"/>
      <c r="N110" s="291"/>
      <c r="O110" s="291"/>
      <c r="P110" s="291"/>
      <c r="Q110" s="38"/>
      <c r="R110" s="39"/>
    </row>
    <row r="111" spans="2:65" s="1" customFormat="1" ht="36.9" customHeight="1">
      <c r="B111" s="37"/>
      <c r="C111" s="71" t="s">
        <v>118</v>
      </c>
      <c r="D111" s="38"/>
      <c r="E111" s="38"/>
      <c r="F111" s="248" t="str">
        <f>F7</f>
        <v>01 - ČÁST F - SADOVÉ ÚPRAVY</v>
      </c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38"/>
      <c r="R111" s="39"/>
    </row>
    <row r="112" spans="2:65" s="1" customFormat="1" ht="6.9" customHeigh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spans="2:65" s="1" customFormat="1" ht="18" customHeight="1">
      <c r="B113" s="37"/>
      <c r="C113" s="32" t="s">
        <v>25</v>
      </c>
      <c r="D113" s="38"/>
      <c r="E113" s="38"/>
      <c r="F113" s="30" t="str">
        <f>F9</f>
        <v>Polanka nad Odrou</v>
      </c>
      <c r="G113" s="38"/>
      <c r="H113" s="38"/>
      <c r="I113" s="38"/>
      <c r="J113" s="38"/>
      <c r="K113" s="32" t="s">
        <v>27</v>
      </c>
      <c r="L113" s="38"/>
      <c r="M113" s="292" t="str">
        <f>IF(O9="","",O9)</f>
        <v>8. 11. 2017</v>
      </c>
      <c r="N113" s="292"/>
      <c r="O113" s="292"/>
      <c r="P113" s="292"/>
      <c r="Q113" s="38"/>
      <c r="R113" s="39"/>
    </row>
    <row r="114" spans="2:65" s="1" customFormat="1" ht="6.9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spans="2:65" s="1" customFormat="1" ht="13.2">
      <c r="B115" s="37"/>
      <c r="C115" s="32" t="s">
        <v>29</v>
      </c>
      <c r="D115" s="38"/>
      <c r="E115" s="38"/>
      <c r="F115" s="30" t="str">
        <f>E12</f>
        <v>ÚMOb Polanka nad Odrou</v>
      </c>
      <c r="G115" s="38"/>
      <c r="H115" s="38"/>
      <c r="I115" s="38"/>
      <c r="J115" s="38"/>
      <c r="K115" s="32" t="s">
        <v>36</v>
      </c>
      <c r="L115" s="38"/>
      <c r="M115" s="257" t="str">
        <f>E18</f>
        <v>Ing.Magda Cigánková Fialová</v>
      </c>
      <c r="N115" s="257"/>
      <c r="O115" s="257"/>
      <c r="P115" s="257"/>
      <c r="Q115" s="257"/>
      <c r="R115" s="39"/>
    </row>
    <row r="116" spans="2:65" s="1" customFormat="1" ht="14.4" customHeight="1">
      <c r="B116" s="37"/>
      <c r="C116" s="32" t="s">
        <v>34</v>
      </c>
      <c r="D116" s="38"/>
      <c r="E116" s="38"/>
      <c r="F116" s="30" t="str">
        <f>IF(E15="","",E15)</f>
        <v>Vyplň údaj</v>
      </c>
      <c r="G116" s="38"/>
      <c r="H116" s="38"/>
      <c r="I116" s="38"/>
      <c r="J116" s="38"/>
      <c r="K116" s="32" t="s">
        <v>38</v>
      </c>
      <c r="L116" s="38"/>
      <c r="M116" s="257" t="str">
        <f>E21</f>
        <v>Ing. Magda Cigánková Fialová</v>
      </c>
      <c r="N116" s="257"/>
      <c r="O116" s="257"/>
      <c r="P116" s="257"/>
      <c r="Q116" s="257"/>
      <c r="R116" s="39"/>
    </row>
    <row r="117" spans="2:65" s="1" customFormat="1" ht="10.35" customHeigh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9"/>
    </row>
    <row r="118" spans="2:65" s="8" customFormat="1" ht="29.25" customHeight="1">
      <c r="B118" s="154"/>
      <c r="C118" s="155" t="s">
        <v>141</v>
      </c>
      <c r="D118" s="156" t="s">
        <v>142</v>
      </c>
      <c r="E118" s="156" t="s">
        <v>66</v>
      </c>
      <c r="F118" s="293" t="s">
        <v>143</v>
      </c>
      <c r="G118" s="293"/>
      <c r="H118" s="293"/>
      <c r="I118" s="293"/>
      <c r="J118" s="156" t="s">
        <v>144</v>
      </c>
      <c r="K118" s="156" t="s">
        <v>145</v>
      </c>
      <c r="L118" s="156" t="s">
        <v>146</v>
      </c>
      <c r="M118" s="293" t="s">
        <v>147</v>
      </c>
      <c r="N118" s="293"/>
      <c r="O118" s="293"/>
      <c r="P118" s="293" t="s">
        <v>125</v>
      </c>
      <c r="Q118" s="294"/>
      <c r="R118" s="157"/>
      <c r="T118" s="82" t="s">
        <v>148</v>
      </c>
      <c r="U118" s="83" t="s">
        <v>48</v>
      </c>
      <c r="V118" s="83" t="s">
        <v>149</v>
      </c>
      <c r="W118" s="83" t="s">
        <v>150</v>
      </c>
      <c r="X118" s="83" t="s">
        <v>151</v>
      </c>
      <c r="Y118" s="83" t="s">
        <v>152</v>
      </c>
      <c r="Z118" s="83" t="s">
        <v>153</v>
      </c>
      <c r="AA118" s="83" t="s">
        <v>154</v>
      </c>
      <c r="AB118" s="83" t="s">
        <v>155</v>
      </c>
      <c r="AC118" s="83" t="s">
        <v>156</v>
      </c>
      <c r="AD118" s="84" t="s">
        <v>157</v>
      </c>
    </row>
    <row r="119" spans="2:65" s="1" customFormat="1" ht="29.25" customHeight="1">
      <c r="B119" s="37"/>
      <c r="C119" s="86" t="s">
        <v>120</v>
      </c>
      <c r="D119" s="38"/>
      <c r="E119" s="38"/>
      <c r="F119" s="38"/>
      <c r="G119" s="38"/>
      <c r="H119" s="38"/>
      <c r="I119" s="38"/>
      <c r="J119" s="38"/>
      <c r="K119" s="38"/>
      <c r="L119" s="38"/>
      <c r="M119" s="267">
        <f>BK119</f>
        <v>0</v>
      </c>
      <c r="N119" s="268"/>
      <c r="O119" s="268"/>
      <c r="P119" s="268"/>
      <c r="Q119" s="268"/>
      <c r="R119" s="39"/>
      <c r="T119" s="85"/>
      <c r="U119" s="53"/>
      <c r="V119" s="53"/>
      <c r="W119" s="158">
        <f>W120+W296</f>
        <v>0</v>
      </c>
      <c r="X119" s="158">
        <f>X120+X296</f>
        <v>0</v>
      </c>
      <c r="Y119" s="53"/>
      <c r="Z119" s="159">
        <f>Z120+Z296</f>
        <v>0</v>
      </c>
      <c r="AA119" s="53"/>
      <c r="AB119" s="159">
        <f>AB120+AB296</f>
        <v>215.03634376000005</v>
      </c>
      <c r="AC119" s="53"/>
      <c r="AD119" s="160">
        <f>AD120+AD296</f>
        <v>0</v>
      </c>
      <c r="AT119" s="20" t="s">
        <v>85</v>
      </c>
      <c r="AU119" s="20" t="s">
        <v>127</v>
      </c>
      <c r="BK119" s="161">
        <f>BK120+BK296</f>
        <v>0</v>
      </c>
    </row>
    <row r="120" spans="2:65" s="9" customFormat="1" ht="37.35" customHeight="1">
      <c r="B120" s="162"/>
      <c r="C120" s="163"/>
      <c r="D120" s="164" t="s">
        <v>177</v>
      </c>
      <c r="E120" s="164"/>
      <c r="F120" s="164"/>
      <c r="G120" s="164"/>
      <c r="H120" s="164"/>
      <c r="I120" s="164"/>
      <c r="J120" s="164"/>
      <c r="K120" s="164"/>
      <c r="L120" s="164"/>
      <c r="M120" s="269">
        <f>BK120</f>
        <v>0</v>
      </c>
      <c r="N120" s="270"/>
      <c r="O120" s="270"/>
      <c r="P120" s="270"/>
      <c r="Q120" s="270"/>
      <c r="R120" s="165"/>
      <c r="T120" s="166"/>
      <c r="U120" s="163"/>
      <c r="V120" s="163"/>
      <c r="W120" s="167">
        <f>W121+W294</f>
        <v>0</v>
      </c>
      <c r="X120" s="167">
        <f>X121+X294</f>
        <v>0</v>
      </c>
      <c r="Y120" s="163"/>
      <c r="Z120" s="168">
        <f>Z121+Z294</f>
        <v>0</v>
      </c>
      <c r="AA120" s="163"/>
      <c r="AB120" s="168">
        <f>AB121+AB294</f>
        <v>215.03634376000005</v>
      </c>
      <c r="AC120" s="163"/>
      <c r="AD120" s="169">
        <f>AD121+AD294</f>
        <v>0</v>
      </c>
      <c r="AR120" s="170" t="s">
        <v>94</v>
      </c>
      <c r="AT120" s="171" t="s">
        <v>85</v>
      </c>
      <c r="AU120" s="171" t="s">
        <v>86</v>
      </c>
      <c r="AY120" s="170" t="s">
        <v>159</v>
      </c>
      <c r="BK120" s="172">
        <f>BK121+BK294</f>
        <v>0</v>
      </c>
    </row>
    <row r="121" spans="2:65" s="9" customFormat="1" ht="19.95" customHeight="1">
      <c r="B121" s="162"/>
      <c r="C121" s="163"/>
      <c r="D121" s="173" t="s">
        <v>178</v>
      </c>
      <c r="E121" s="173"/>
      <c r="F121" s="173"/>
      <c r="G121" s="173"/>
      <c r="H121" s="173"/>
      <c r="I121" s="173"/>
      <c r="J121" s="173"/>
      <c r="K121" s="173"/>
      <c r="L121" s="173"/>
      <c r="M121" s="271">
        <f>BK121</f>
        <v>0</v>
      </c>
      <c r="N121" s="272"/>
      <c r="O121" s="272"/>
      <c r="P121" s="272"/>
      <c r="Q121" s="272"/>
      <c r="R121" s="165"/>
      <c r="T121" s="166"/>
      <c r="U121" s="163"/>
      <c r="V121" s="163"/>
      <c r="W121" s="167">
        <f>SUM(W122:W293)</f>
        <v>0</v>
      </c>
      <c r="X121" s="167">
        <f>SUM(X122:X293)</f>
        <v>0</v>
      </c>
      <c r="Y121" s="163"/>
      <c r="Z121" s="168">
        <f>SUM(Z122:Z293)</f>
        <v>0</v>
      </c>
      <c r="AA121" s="163"/>
      <c r="AB121" s="168">
        <f>SUM(AB122:AB293)</f>
        <v>215.03634376000005</v>
      </c>
      <c r="AC121" s="163"/>
      <c r="AD121" s="169">
        <f>SUM(AD122:AD293)</f>
        <v>0</v>
      </c>
      <c r="AR121" s="170" t="s">
        <v>94</v>
      </c>
      <c r="AT121" s="171" t="s">
        <v>85</v>
      </c>
      <c r="AU121" s="171" t="s">
        <v>94</v>
      </c>
      <c r="AY121" s="170" t="s">
        <v>159</v>
      </c>
      <c r="BK121" s="172">
        <f>SUM(BK122:BK293)</f>
        <v>0</v>
      </c>
    </row>
    <row r="122" spans="2:65" s="1" customFormat="1" ht="38.25" customHeight="1">
      <c r="B122" s="37"/>
      <c r="C122" s="174" t="s">
        <v>94</v>
      </c>
      <c r="D122" s="174" t="s">
        <v>160</v>
      </c>
      <c r="E122" s="175" t="s">
        <v>180</v>
      </c>
      <c r="F122" s="286" t="s">
        <v>181</v>
      </c>
      <c r="G122" s="286"/>
      <c r="H122" s="286"/>
      <c r="I122" s="286"/>
      <c r="J122" s="176" t="s">
        <v>182</v>
      </c>
      <c r="K122" s="177">
        <v>2525</v>
      </c>
      <c r="L122" s="178">
        <v>0</v>
      </c>
      <c r="M122" s="287">
        <v>0</v>
      </c>
      <c r="N122" s="288"/>
      <c r="O122" s="288"/>
      <c r="P122" s="277">
        <f>ROUND(V122*K122,2)</f>
        <v>0</v>
      </c>
      <c r="Q122" s="277"/>
      <c r="R122" s="39"/>
      <c r="T122" s="179" t="s">
        <v>23</v>
      </c>
      <c r="U122" s="46" t="s">
        <v>49</v>
      </c>
      <c r="V122" s="126">
        <f>L122+M122</f>
        <v>0</v>
      </c>
      <c r="W122" s="126">
        <f>ROUND(L122*K122,2)</f>
        <v>0</v>
      </c>
      <c r="X122" s="126">
        <f>ROUND(M122*K122,2)</f>
        <v>0</v>
      </c>
      <c r="Y122" s="38"/>
      <c r="Z122" s="180">
        <f>Y122*K122</f>
        <v>0</v>
      </c>
      <c r="AA122" s="180">
        <v>0</v>
      </c>
      <c r="AB122" s="180">
        <f>AA122*K122</f>
        <v>0</v>
      </c>
      <c r="AC122" s="180">
        <v>0</v>
      </c>
      <c r="AD122" s="181">
        <f>AC122*K122</f>
        <v>0</v>
      </c>
      <c r="AR122" s="20" t="s">
        <v>169</v>
      </c>
      <c r="AT122" s="20" t="s">
        <v>160</v>
      </c>
      <c r="AU122" s="20" t="s">
        <v>116</v>
      </c>
      <c r="AY122" s="20" t="s">
        <v>159</v>
      </c>
      <c r="BE122" s="113">
        <f>IF(U122="základní",P122,0)</f>
        <v>0</v>
      </c>
      <c r="BF122" s="113">
        <f>IF(U122="snížená",P122,0)</f>
        <v>0</v>
      </c>
      <c r="BG122" s="113">
        <f>IF(U122="zákl. přenesená",P122,0)</f>
        <v>0</v>
      </c>
      <c r="BH122" s="113">
        <f>IF(U122="sníž. přenesená",P122,0)</f>
        <v>0</v>
      </c>
      <c r="BI122" s="113">
        <f>IF(U122="nulová",P122,0)</f>
        <v>0</v>
      </c>
      <c r="BJ122" s="20" t="s">
        <v>94</v>
      </c>
      <c r="BK122" s="113">
        <f>ROUND(V122*K122,2)</f>
        <v>0</v>
      </c>
      <c r="BL122" s="20" t="s">
        <v>169</v>
      </c>
      <c r="BM122" s="20" t="s">
        <v>183</v>
      </c>
    </row>
    <row r="123" spans="2:65" s="11" customFormat="1" ht="16.5" customHeight="1">
      <c r="B123" s="190"/>
      <c r="C123" s="191"/>
      <c r="D123" s="191"/>
      <c r="E123" s="192" t="s">
        <v>23</v>
      </c>
      <c r="F123" s="313" t="s">
        <v>184</v>
      </c>
      <c r="G123" s="314"/>
      <c r="H123" s="314"/>
      <c r="I123" s="314"/>
      <c r="J123" s="191"/>
      <c r="K123" s="193">
        <v>2525</v>
      </c>
      <c r="L123" s="191"/>
      <c r="M123" s="191"/>
      <c r="N123" s="191"/>
      <c r="O123" s="191"/>
      <c r="P123" s="191"/>
      <c r="Q123" s="191"/>
      <c r="R123" s="194"/>
      <c r="T123" s="195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6"/>
      <c r="AT123" s="197" t="s">
        <v>167</v>
      </c>
      <c r="AU123" s="197" t="s">
        <v>116</v>
      </c>
      <c r="AV123" s="11" t="s">
        <v>116</v>
      </c>
      <c r="AW123" s="11" t="s">
        <v>7</v>
      </c>
      <c r="AX123" s="11" t="s">
        <v>86</v>
      </c>
      <c r="AY123" s="197" t="s">
        <v>159</v>
      </c>
    </row>
    <row r="124" spans="2:65" s="12" customFormat="1" ht="16.5" customHeight="1">
      <c r="B124" s="198"/>
      <c r="C124" s="199"/>
      <c r="D124" s="199"/>
      <c r="E124" s="200" t="s">
        <v>23</v>
      </c>
      <c r="F124" s="284" t="s">
        <v>168</v>
      </c>
      <c r="G124" s="285"/>
      <c r="H124" s="285"/>
      <c r="I124" s="285"/>
      <c r="J124" s="199"/>
      <c r="K124" s="201">
        <v>2525</v>
      </c>
      <c r="L124" s="199"/>
      <c r="M124" s="199"/>
      <c r="N124" s="199"/>
      <c r="O124" s="199"/>
      <c r="P124" s="199"/>
      <c r="Q124" s="199"/>
      <c r="R124" s="202"/>
      <c r="T124" s="203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204"/>
      <c r="AT124" s="205" t="s">
        <v>167</v>
      </c>
      <c r="AU124" s="205" t="s">
        <v>116</v>
      </c>
      <c r="AV124" s="12" t="s">
        <v>169</v>
      </c>
      <c r="AW124" s="12" t="s">
        <v>7</v>
      </c>
      <c r="AX124" s="12" t="s">
        <v>94</v>
      </c>
      <c r="AY124" s="205" t="s">
        <v>159</v>
      </c>
    </row>
    <row r="125" spans="2:65" s="1" customFormat="1" ht="38.25" customHeight="1">
      <c r="B125" s="37"/>
      <c r="C125" s="174" t="s">
        <v>116</v>
      </c>
      <c r="D125" s="174" t="s">
        <v>160</v>
      </c>
      <c r="E125" s="175" t="s">
        <v>185</v>
      </c>
      <c r="F125" s="286" t="s">
        <v>186</v>
      </c>
      <c r="G125" s="286"/>
      <c r="H125" s="286"/>
      <c r="I125" s="286"/>
      <c r="J125" s="176" t="s">
        <v>182</v>
      </c>
      <c r="K125" s="177">
        <v>566</v>
      </c>
      <c r="L125" s="178">
        <v>0</v>
      </c>
      <c r="M125" s="287">
        <v>0</v>
      </c>
      <c r="N125" s="288"/>
      <c r="O125" s="288"/>
      <c r="P125" s="277">
        <f>ROUND(V125*K125,2)</f>
        <v>0</v>
      </c>
      <c r="Q125" s="277"/>
      <c r="R125" s="39"/>
      <c r="T125" s="179" t="s">
        <v>23</v>
      </c>
      <c r="U125" s="46" t="s">
        <v>49</v>
      </c>
      <c r="V125" s="126">
        <f>L125+M125</f>
        <v>0</v>
      </c>
      <c r="W125" s="126">
        <f>ROUND(L125*K125,2)</f>
        <v>0</v>
      </c>
      <c r="X125" s="126">
        <f>ROUND(M125*K125,2)</f>
        <v>0</v>
      </c>
      <c r="Y125" s="38"/>
      <c r="Z125" s="180">
        <f>Y125*K125</f>
        <v>0</v>
      </c>
      <c r="AA125" s="180">
        <v>0</v>
      </c>
      <c r="AB125" s="180">
        <f>AA125*K125</f>
        <v>0</v>
      </c>
      <c r="AC125" s="180">
        <v>0</v>
      </c>
      <c r="AD125" s="181">
        <f>AC125*K125</f>
        <v>0</v>
      </c>
      <c r="AR125" s="20" t="s">
        <v>169</v>
      </c>
      <c r="AT125" s="20" t="s">
        <v>160</v>
      </c>
      <c r="AU125" s="20" t="s">
        <v>116</v>
      </c>
      <c r="AY125" s="20" t="s">
        <v>159</v>
      </c>
      <c r="BE125" s="113">
        <f>IF(U125="základní",P125,0)</f>
        <v>0</v>
      </c>
      <c r="BF125" s="113">
        <f>IF(U125="snížená",P125,0)</f>
        <v>0</v>
      </c>
      <c r="BG125" s="113">
        <f>IF(U125="zákl. přenesená",P125,0)</f>
        <v>0</v>
      </c>
      <c r="BH125" s="113">
        <f>IF(U125="sníž. přenesená",P125,0)</f>
        <v>0</v>
      </c>
      <c r="BI125" s="113">
        <f>IF(U125="nulová",P125,0)</f>
        <v>0</v>
      </c>
      <c r="BJ125" s="20" t="s">
        <v>94</v>
      </c>
      <c r="BK125" s="113">
        <f>ROUND(V125*K125,2)</f>
        <v>0</v>
      </c>
      <c r="BL125" s="20" t="s">
        <v>169</v>
      </c>
      <c r="BM125" s="20" t="s">
        <v>187</v>
      </c>
    </row>
    <row r="126" spans="2:65" s="11" customFormat="1" ht="16.5" customHeight="1">
      <c r="B126" s="190"/>
      <c r="C126" s="191"/>
      <c r="D126" s="191"/>
      <c r="E126" s="192" t="s">
        <v>23</v>
      </c>
      <c r="F126" s="313" t="s">
        <v>188</v>
      </c>
      <c r="G126" s="314"/>
      <c r="H126" s="314"/>
      <c r="I126" s="314"/>
      <c r="J126" s="191"/>
      <c r="K126" s="193">
        <v>566</v>
      </c>
      <c r="L126" s="191"/>
      <c r="M126" s="191"/>
      <c r="N126" s="191"/>
      <c r="O126" s="191"/>
      <c r="P126" s="191"/>
      <c r="Q126" s="191"/>
      <c r="R126" s="194"/>
      <c r="T126" s="195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6"/>
      <c r="AT126" s="197" t="s">
        <v>167</v>
      </c>
      <c r="AU126" s="197" t="s">
        <v>116</v>
      </c>
      <c r="AV126" s="11" t="s">
        <v>116</v>
      </c>
      <c r="AW126" s="11" t="s">
        <v>7</v>
      </c>
      <c r="AX126" s="11" t="s">
        <v>86</v>
      </c>
      <c r="AY126" s="197" t="s">
        <v>159</v>
      </c>
    </row>
    <row r="127" spans="2:65" s="12" customFormat="1" ht="16.5" customHeight="1">
      <c r="B127" s="198"/>
      <c r="C127" s="199"/>
      <c r="D127" s="199"/>
      <c r="E127" s="200" t="s">
        <v>23</v>
      </c>
      <c r="F127" s="284" t="s">
        <v>168</v>
      </c>
      <c r="G127" s="285"/>
      <c r="H127" s="285"/>
      <c r="I127" s="285"/>
      <c r="J127" s="199"/>
      <c r="K127" s="201">
        <v>566</v>
      </c>
      <c r="L127" s="199"/>
      <c r="M127" s="199"/>
      <c r="N127" s="199"/>
      <c r="O127" s="199"/>
      <c r="P127" s="199"/>
      <c r="Q127" s="199"/>
      <c r="R127" s="202"/>
      <c r="T127" s="203"/>
      <c r="U127" s="199"/>
      <c r="V127" s="199"/>
      <c r="W127" s="199"/>
      <c r="X127" s="199"/>
      <c r="Y127" s="199"/>
      <c r="Z127" s="199"/>
      <c r="AA127" s="199"/>
      <c r="AB127" s="199"/>
      <c r="AC127" s="199"/>
      <c r="AD127" s="204"/>
      <c r="AT127" s="205" t="s">
        <v>167</v>
      </c>
      <c r="AU127" s="205" t="s">
        <v>116</v>
      </c>
      <c r="AV127" s="12" t="s">
        <v>169</v>
      </c>
      <c r="AW127" s="12" t="s">
        <v>7</v>
      </c>
      <c r="AX127" s="12" t="s">
        <v>94</v>
      </c>
      <c r="AY127" s="205" t="s">
        <v>159</v>
      </c>
    </row>
    <row r="128" spans="2:65" s="1" customFormat="1" ht="25.5" customHeight="1">
      <c r="B128" s="37"/>
      <c r="C128" s="214" t="s">
        <v>189</v>
      </c>
      <c r="D128" s="214" t="s">
        <v>190</v>
      </c>
      <c r="E128" s="215" t="s">
        <v>191</v>
      </c>
      <c r="F128" s="315" t="s">
        <v>192</v>
      </c>
      <c r="G128" s="315"/>
      <c r="H128" s="315"/>
      <c r="I128" s="315"/>
      <c r="J128" s="216" t="s">
        <v>193</v>
      </c>
      <c r="K128" s="217">
        <v>46.637999999999998</v>
      </c>
      <c r="L128" s="218">
        <v>0</v>
      </c>
      <c r="M128" s="316"/>
      <c r="N128" s="316"/>
      <c r="O128" s="317"/>
      <c r="P128" s="277">
        <f>ROUND(V128*K128,2)</f>
        <v>0</v>
      </c>
      <c r="Q128" s="277"/>
      <c r="R128" s="39"/>
      <c r="T128" s="179" t="s">
        <v>23</v>
      </c>
      <c r="U128" s="46" t="s">
        <v>49</v>
      </c>
      <c r="V128" s="126">
        <f>L128+M128</f>
        <v>0</v>
      </c>
      <c r="W128" s="126">
        <f>ROUND(L128*K128,2)</f>
        <v>0</v>
      </c>
      <c r="X128" s="126">
        <f>ROUND(M128*K128,2)</f>
        <v>0</v>
      </c>
      <c r="Y128" s="38"/>
      <c r="Z128" s="180">
        <f>Y128*K128</f>
        <v>0</v>
      </c>
      <c r="AA128" s="180">
        <v>0</v>
      </c>
      <c r="AB128" s="180">
        <f>AA128*K128</f>
        <v>0</v>
      </c>
      <c r="AC128" s="180">
        <v>0</v>
      </c>
      <c r="AD128" s="181">
        <f>AC128*K128</f>
        <v>0</v>
      </c>
      <c r="AR128" s="20" t="s">
        <v>194</v>
      </c>
      <c r="AT128" s="20" t="s">
        <v>190</v>
      </c>
      <c r="AU128" s="20" t="s">
        <v>116</v>
      </c>
      <c r="AY128" s="20" t="s">
        <v>159</v>
      </c>
      <c r="BE128" s="113">
        <f>IF(U128="základní",P128,0)</f>
        <v>0</v>
      </c>
      <c r="BF128" s="113">
        <f>IF(U128="snížená",P128,0)</f>
        <v>0</v>
      </c>
      <c r="BG128" s="113">
        <f>IF(U128="zákl. přenesená",P128,0)</f>
        <v>0</v>
      </c>
      <c r="BH128" s="113">
        <f>IF(U128="sníž. přenesená",P128,0)</f>
        <v>0</v>
      </c>
      <c r="BI128" s="113">
        <f>IF(U128="nulová",P128,0)</f>
        <v>0</v>
      </c>
      <c r="BJ128" s="20" t="s">
        <v>94</v>
      </c>
      <c r="BK128" s="113">
        <f>ROUND(V128*K128,2)</f>
        <v>0</v>
      </c>
      <c r="BL128" s="20" t="s">
        <v>169</v>
      </c>
      <c r="BM128" s="20" t="s">
        <v>195</v>
      </c>
    </row>
    <row r="129" spans="2:65" s="11" customFormat="1" ht="16.5" customHeight="1">
      <c r="B129" s="190"/>
      <c r="C129" s="191"/>
      <c r="D129" s="191"/>
      <c r="E129" s="192" t="s">
        <v>23</v>
      </c>
      <c r="F129" s="313" t="s">
        <v>196</v>
      </c>
      <c r="G129" s="314"/>
      <c r="H129" s="314"/>
      <c r="I129" s="314"/>
      <c r="J129" s="191"/>
      <c r="K129" s="193">
        <v>46.637999999999998</v>
      </c>
      <c r="L129" s="191"/>
      <c r="M129" s="191"/>
      <c r="N129" s="191"/>
      <c r="O129" s="191"/>
      <c r="P129" s="191"/>
      <c r="Q129" s="191"/>
      <c r="R129" s="194"/>
      <c r="T129" s="195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6"/>
      <c r="AT129" s="197" t="s">
        <v>167</v>
      </c>
      <c r="AU129" s="197" t="s">
        <v>116</v>
      </c>
      <c r="AV129" s="11" t="s">
        <v>116</v>
      </c>
      <c r="AW129" s="11" t="s">
        <v>7</v>
      </c>
      <c r="AX129" s="11" t="s">
        <v>86</v>
      </c>
      <c r="AY129" s="197" t="s">
        <v>159</v>
      </c>
    </row>
    <row r="130" spans="2:65" s="12" customFormat="1" ht="16.5" customHeight="1">
      <c r="B130" s="198"/>
      <c r="C130" s="199"/>
      <c r="D130" s="199"/>
      <c r="E130" s="200" t="s">
        <v>23</v>
      </c>
      <c r="F130" s="284" t="s">
        <v>168</v>
      </c>
      <c r="G130" s="285"/>
      <c r="H130" s="285"/>
      <c r="I130" s="285"/>
      <c r="J130" s="199"/>
      <c r="K130" s="201">
        <v>46.637999999999998</v>
      </c>
      <c r="L130" s="199"/>
      <c r="M130" s="199"/>
      <c r="N130" s="199"/>
      <c r="O130" s="199"/>
      <c r="P130" s="199"/>
      <c r="Q130" s="199"/>
      <c r="R130" s="202"/>
      <c r="T130" s="203"/>
      <c r="U130" s="199"/>
      <c r="V130" s="199"/>
      <c r="W130" s="199"/>
      <c r="X130" s="199"/>
      <c r="Y130" s="199"/>
      <c r="Z130" s="199"/>
      <c r="AA130" s="199"/>
      <c r="AB130" s="199"/>
      <c r="AC130" s="199"/>
      <c r="AD130" s="204"/>
      <c r="AT130" s="205" t="s">
        <v>167</v>
      </c>
      <c r="AU130" s="205" t="s">
        <v>116</v>
      </c>
      <c r="AV130" s="12" t="s">
        <v>169</v>
      </c>
      <c r="AW130" s="12" t="s">
        <v>7</v>
      </c>
      <c r="AX130" s="12" t="s">
        <v>94</v>
      </c>
      <c r="AY130" s="205" t="s">
        <v>159</v>
      </c>
    </row>
    <row r="131" spans="2:65" s="1" customFormat="1" ht="38.25" customHeight="1">
      <c r="B131" s="37"/>
      <c r="C131" s="174" t="s">
        <v>169</v>
      </c>
      <c r="D131" s="174" t="s">
        <v>160</v>
      </c>
      <c r="E131" s="175" t="s">
        <v>197</v>
      </c>
      <c r="F131" s="286" t="s">
        <v>198</v>
      </c>
      <c r="G131" s="286"/>
      <c r="H131" s="286"/>
      <c r="I131" s="286"/>
      <c r="J131" s="176" t="s">
        <v>199</v>
      </c>
      <c r="K131" s="177">
        <v>654</v>
      </c>
      <c r="L131" s="178">
        <v>0</v>
      </c>
      <c r="M131" s="287">
        <v>0</v>
      </c>
      <c r="N131" s="288"/>
      <c r="O131" s="288"/>
      <c r="P131" s="277">
        <f>ROUND(V131*K131,2)</f>
        <v>0</v>
      </c>
      <c r="Q131" s="277"/>
      <c r="R131" s="39"/>
      <c r="T131" s="179" t="s">
        <v>23</v>
      </c>
      <c r="U131" s="46" t="s">
        <v>49</v>
      </c>
      <c r="V131" s="126">
        <f>L131+M131</f>
        <v>0</v>
      </c>
      <c r="W131" s="126">
        <f>ROUND(L131*K131,2)</f>
        <v>0</v>
      </c>
      <c r="X131" s="126">
        <f>ROUND(M131*K131,2)</f>
        <v>0</v>
      </c>
      <c r="Y131" s="38"/>
      <c r="Z131" s="180">
        <f>Y131*K131</f>
        <v>0</v>
      </c>
      <c r="AA131" s="180">
        <v>0</v>
      </c>
      <c r="AB131" s="180">
        <f>AA131*K131</f>
        <v>0</v>
      </c>
      <c r="AC131" s="180">
        <v>0</v>
      </c>
      <c r="AD131" s="181">
        <f>AC131*K131</f>
        <v>0</v>
      </c>
      <c r="AR131" s="20" t="s">
        <v>169</v>
      </c>
      <c r="AT131" s="20" t="s">
        <v>160</v>
      </c>
      <c r="AU131" s="20" t="s">
        <v>116</v>
      </c>
      <c r="AY131" s="20" t="s">
        <v>159</v>
      </c>
      <c r="BE131" s="113">
        <f>IF(U131="základní",P131,0)</f>
        <v>0</v>
      </c>
      <c r="BF131" s="113">
        <f>IF(U131="snížená",P131,0)</f>
        <v>0</v>
      </c>
      <c r="BG131" s="113">
        <f>IF(U131="zákl. přenesená",P131,0)</f>
        <v>0</v>
      </c>
      <c r="BH131" s="113">
        <f>IF(U131="sníž. přenesená",P131,0)</f>
        <v>0</v>
      </c>
      <c r="BI131" s="113">
        <f>IF(U131="nulová",P131,0)</f>
        <v>0</v>
      </c>
      <c r="BJ131" s="20" t="s">
        <v>94</v>
      </c>
      <c r="BK131" s="113">
        <f>ROUND(V131*K131,2)</f>
        <v>0</v>
      </c>
      <c r="BL131" s="20" t="s">
        <v>169</v>
      </c>
      <c r="BM131" s="20" t="s">
        <v>200</v>
      </c>
    </row>
    <row r="132" spans="2:65" s="11" customFormat="1" ht="16.5" customHeight="1">
      <c r="B132" s="190"/>
      <c r="C132" s="191"/>
      <c r="D132" s="191"/>
      <c r="E132" s="192" t="s">
        <v>23</v>
      </c>
      <c r="F132" s="313" t="s">
        <v>201</v>
      </c>
      <c r="G132" s="314"/>
      <c r="H132" s="314"/>
      <c r="I132" s="314"/>
      <c r="J132" s="191"/>
      <c r="K132" s="193">
        <v>654</v>
      </c>
      <c r="L132" s="191"/>
      <c r="M132" s="191"/>
      <c r="N132" s="191"/>
      <c r="O132" s="191"/>
      <c r="P132" s="191"/>
      <c r="Q132" s="191"/>
      <c r="R132" s="194"/>
      <c r="T132" s="195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6"/>
      <c r="AT132" s="197" t="s">
        <v>167</v>
      </c>
      <c r="AU132" s="197" t="s">
        <v>116</v>
      </c>
      <c r="AV132" s="11" t="s">
        <v>116</v>
      </c>
      <c r="AW132" s="11" t="s">
        <v>7</v>
      </c>
      <c r="AX132" s="11" t="s">
        <v>86</v>
      </c>
      <c r="AY132" s="197" t="s">
        <v>159</v>
      </c>
    </row>
    <row r="133" spans="2:65" s="12" customFormat="1" ht="16.5" customHeight="1">
      <c r="B133" s="198"/>
      <c r="C133" s="199"/>
      <c r="D133" s="199"/>
      <c r="E133" s="200" t="s">
        <v>23</v>
      </c>
      <c r="F133" s="284" t="s">
        <v>168</v>
      </c>
      <c r="G133" s="285"/>
      <c r="H133" s="285"/>
      <c r="I133" s="285"/>
      <c r="J133" s="199"/>
      <c r="K133" s="201">
        <v>654</v>
      </c>
      <c r="L133" s="199"/>
      <c r="M133" s="199"/>
      <c r="N133" s="199"/>
      <c r="O133" s="199"/>
      <c r="P133" s="199"/>
      <c r="Q133" s="199"/>
      <c r="R133" s="202"/>
      <c r="T133" s="203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204"/>
      <c r="AT133" s="205" t="s">
        <v>167</v>
      </c>
      <c r="AU133" s="205" t="s">
        <v>116</v>
      </c>
      <c r="AV133" s="12" t="s">
        <v>169</v>
      </c>
      <c r="AW133" s="12" t="s">
        <v>7</v>
      </c>
      <c r="AX133" s="12" t="s">
        <v>94</v>
      </c>
      <c r="AY133" s="205" t="s">
        <v>159</v>
      </c>
    </row>
    <row r="134" spans="2:65" s="1" customFormat="1" ht="16.5" customHeight="1">
      <c r="B134" s="37"/>
      <c r="C134" s="214" t="s">
        <v>158</v>
      </c>
      <c r="D134" s="214" t="s">
        <v>190</v>
      </c>
      <c r="E134" s="215" t="s">
        <v>202</v>
      </c>
      <c r="F134" s="315" t="s">
        <v>203</v>
      </c>
      <c r="G134" s="315"/>
      <c r="H134" s="315"/>
      <c r="I134" s="315"/>
      <c r="J134" s="216" t="s">
        <v>193</v>
      </c>
      <c r="K134" s="217">
        <v>51.283999999999999</v>
      </c>
      <c r="L134" s="218">
        <v>0</v>
      </c>
      <c r="M134" s="316"/>
      <c r="N134" s="316"/>
      <c r="O134" s="317"/>
      <c r="P134" s="277">
        <f>ROUND(V134*K134,2)</f>
        <v>0</v>
      </c>
      <c r="Q134" s="277"/>
      <c r="R134" s="39"/>
      <c r="T134" s="179" t="s">
        <v>23</v>
      </c>
      <c r="U134" s="46" t="s">
        <v>49</v>
      </c>
      <c r="V134" s="126">
        <f>L134+M134</f>
        <v>0</v>
      </c>
      <c r="W134" s="126">
        <f>ROUND(L134*K134,2)</f>
        <v>0</v>
      </c>
      <c r="X134" s="126">
        <f>ROUND(M134*K134,2)</f>
        <v>0</v>
      </c>
      <c r="Y134" s="38"/>
      <c r="Z134" s="180">
        <f>Y134*K134</f>
        <v>0</v>
      </c>
      <c r="AA134" s="180">
        <v>0</v>
      </c>
      <c r="AB134" s="180">
        <f>AA134*K134</f>
        <v>0</v>
      </c>
      <c r="AC134" s="180">
        <v>0</v>
      </c>
      <c r="AD134" s="181">
        <f>AC134*K134</f>
        <v>0</v>
      </c>
      <c r="AR134" s="20" t="s">
        <v>194</v>
      </c>
      <c r="AT134" s="20" t="s">
        <v>190</v>
      </c>
      <c r="AU134" s="20" t="s">
        <v>116</v>
      </c>
      <c r="AY134" s="20" t="s">
        <v>159</v>
      </c>
      <c r="BE134" s="113">
        <f>IF(U134="základní",P134,0)</f>
        <v>0</v>
      </c>
      <c r="BF134" s="113">
        <f>IF(U134="snížená",P134,0)</f>
        <v>0</v>
      </c>
      <c r="BG134" s="113">
        <f>IF(U134="zákl. přenesená",P134,0)</f>
        <v>0</v>
      </c>
      <c r="BH134" s="113">
        <f>IF(U134="sníž. přenesená",P134,0)</f>
        <v>0</v>
      </c>
      <c r="BI134" s="113">
        <f>IF(U134="nulová",P134,0)</f>
        <v>0</v>
      </c>
      <c r="BJ134" s="20" t="s">
        <v>94</v>
      </c>
      <c r="BK134" s="113">
        <f>ROUND(V134*K134,2)</f>
        <v>0</v>
      </c>
      <c r="BL134" s="20" t="s">
        <v>169</v>
      </c>
      <c r="BM134" s="20" t="s">
        <v>204</v>
      </c>
    </row>
    <row r="135" spans="2:65" s="10" customFormat="1" ht="16.5" customHeight="1">
      <c r="B135" s="182"/>
      <c r="C135" s="183"/>
      <c r="D135" s="183"/>
      <c r="E135" s="184" t="s">
        <v>23</v>
      </c>
      <c r="F135" s="280" t="s">
        <v>205</v>
      </c>
      <c r="G135" s="281"/>
      <c r="H135" s="281"/>
      <c r="I135" s="281"/>
      <c r="J135" s="183"/>
      <c r="K135" s="185" t="s">
        <v>23</v>
      </c>
      <c r="L135" s="183"/>
      <c r="M135" s="183"/>
      <c r="N135" s="183"/>
      <c r="O135" s="183"/>
      <c r="P135" s="183"/>
      <c r="Q135" s="183"/>
      <c r="R135" s="186"/>
      <c r="T135" s="187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8"/>
      <c r="AT135" s="189" t="s">
        <v>167</v>
      </c>
      <c r="AU135" s="189" t="s">
        <v>116</v>
      </c>
      <c r="AV135" s="10" t="s">
        <v>94</v>
      </c>
      <c r="AW135" s="10" t="s">
        <v>7</v>
      </c>
      <c r="AX135" s="10" t="s">
        <v>86</v>
      </c>
      <c r="AY135" s="189" t="s">
        <v>159</v>
      </c>
    </row>
    <row r="136" spans="2:65" s="10" customFormat="1" ht="16.5" customHeight="1">
      <c r="B136" s="182"/>
      <c r="C136" s="183"/>
      <c r="D136" s="183"/>
      <c r="E136" s="184" t="s">
        <v>23</v>
      </c>
      <c r="F136" s="311" t="s">
        <v>206</v>
      </c>
      <c r="G136" s="312"/>
      <c r="H136" s="312"/>
      <c r="I136" s="312"/>
      <c r="J136" s="183"/>
      <c r="K136" s="185" t="s">
        <v>23</v>
      </c>
      <c r="L136" s="183"/>
      <c r="M136" s="183"/>
      <c r="N136" s="183"/>
      <c r="O136" s="183"/>
      <c r="P136" s="183"/>
      <c r="Q136" s="183"/>
      <c r="R136" s="186"/>
      <c r="T136" s="187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8"/>
      <c r="AT136" s="189" t="s">
        <v>167</v>
      </c>
      <c r="AU136" s="189" t="s">
        <v>116</v>
      </c>
      <c r="AV136" s="10" t="s">
        <v>94</v>
      </c>
      <c r="AW136" s="10" t="s">
        <v>7</v>
      </c>
      <c r="AX136" s="10" t="s">
        <v>86</v>
      </c>
      <c r="AY136" s="189" t="s">
        <v>159</v>
      </c>
    </row>
    <row r="137" spans="2:65" s="10" customFormat="1" ht="16.5" customHeight="1">
      <c r="B137" s="182"/>
      <c r="C137" s="183"/>
      <c r="D137" s="183"/>
      <c r="E137" s="184" t="s">
        <v>23</v>
      </c>
      <c r="F137" s="311" t="s">
        <v>207</v>
      </c>
      <c r="G137" s="312"/>
      <c r="H137" s="312"/>
      <c r="I137" s="312"/>
      <c r="J137" s="183"/>
      <c r="K137" s="185" t="s">
        <v>23</v>
      </c>
      <c r="L137" s="183"/>
      <c r="M137" s="183"/>
      <c r="N137" s="183"/>
      <c r="O137" s="183"/>
      <c r="P137" s="183"/>
      <c r="Q137" s="183"/>
      <c r="R137" s="186"/>
      <c r="T137" s="187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8"/>
      <c r="AT137" s="189" t="s">
        <v>167</v>
      </c>
      <c r="AU137" s="189" t="s">
        <v>116</v>
      </c>
      <c r="AV137" s="10" t="s">
        <v>94</v>
      </c>
      <c r="AW137" s="10" t="s">
        <v>7</v>
      </c>
      <c r="AX137" s="10" t="s">
        <v>86</v>
      </c>
      <c r="AY137" s="189" t="s">
        <v>159</v>
      </c>
    </row>
    <row r="138" spans="2:65" s="10" customFormat="1" ht="16.5" customHeight="1">
      <c r="B138" s="182"/>
      <c r="C138" s="183"/>
      <c r="D138" s="183"/>
      <c r="E138" s="184" t="s">
        <v>23</v>
      </c>
      <c r="F138" s="311" t="s">
        <v>208</v>
      </c>
      <c r="G138" s="312"/>
      <c r="H138" s="312"/>
      <c r="I138" s="312"/>
      <c r="J138" s="183"/>
      <c r="K138" s="185" t="s">
        <v>23</v>
      </c>
      <c r="L138" s="183"/>
      <c r="M138" s="183"/>
      <c r="N138" s="183"/>
      <c r="O138" s="183"/>
      <c r="P138" s="183"/>
      <c r="Q138" s="183"/>
      <c r="R138" s="186"/>
      <c r="T138" s="187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8"/>
      <c r="AT138" s="189" t="s">
        <v>167</v>
      </c>
      <c r="AU138" s="189" t="s">
        <v>116</v>
      </c>
      <c r="AV138" s="10" t="s">
        <v>94</v>
      </c>
      <c r="AW138" s="10" t="s">
        <v>7</v>
      </c>
      <c r="AX138" s="10" t="s">
        <v>86</v>
      </c>
      <c r="AY138" s="189" t="s">
        <v>159</v>
      </c>
    </row>
    <row r="139" spans="2:65" s="10" customFormat="1" ht="16.5" customHeight="1">
      <c r="B139" s="182"/>
      <c r="C139" s="183"/>
      <c r="D139" s="183"/>
      <c r="E139" s="184" t="s">
        <v>23</v>
      </c>
      <c r="F139" s="311" t="s">
        <v>209</v>
      </c>
      <c r="G139" s="312"/>
      <c r="H139" s="312"/>
      <c r="I139" s="312"/>
      <c r="J139" s="183"/>
      <c r="K139" s="185" t="s">
        <v>23</v>
      </c>
      <c r="L139" s="183"/>
      <c r="M139" s="183"/>
      <c r="N139" s="183"/>
      <c r="O139" s="183"/>
      <c r="P139" s="183"/>
      <c r="Q139" s="183"/>
      <c r="R139" s="186"/>
      <c r="T139" s="187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8"/>
      <c r="AT139" s="189" t="s">
        <v>167</v>
      </c>
      <c r="AU139" s="189" t="s">
        <v>116</v>
      </c>
      <c r="AV139" s="10" t="s">
        <v>94</v>
      </c>
      <c r="AW139" s="10" t="s">
        <v>7</v>
      </c>
      <c r="AX139" s="10" t="s">
        <v>86</v>
      </c>
      <c r="AY139" s="189" t="s">
        <v>159</v>
      </c>
    </row>
    <row r="140" spans="2:65" s="10" customFormat="1" ht="16.5" customHeight="1">
      <c r="B140" s="182"/>
      <c r="C140" s="183"/>
      <c r="D140" s="183"/>
      <c r="E140" s="184" t="s">
        <v>23</v>
      </c>
      <c r="F140" s="311" t="s">
        <v>210</v>
      </c>
      <c r="G140" s="312"/>
      <c r="H140" s="312"/>
      <c r="I140" s="312"/>
      <c r="J140" s="183"/>
      <c r="K140" s="185" t="s">
        <v>23</v>
      </c>
      <c r="L140" s="183"/>
      <c r="M140" s="183"/>
      <c r="N140" s="183"/>
      <c r="O140" s="183"/>
      <c r="P140" s="183"/>
      <c r="Q140" s="183"/>
      <c r="R140" s="186"/>
      <c r="T140" s="187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8"/>
      <c r="AT140" s="189" t="s">
        <v>167</v>
      </c>
      <c r="AU140" s="189" t="s">
        <v>116</v>
      </c>
      <c r="AV140" s="10" t="s">
        <v>94</v>
      </c>
      <c r="AW140" s="10" t="s">
        <v>7</v>
      </c>
      <c r="AX140" s="10" t="s">
        <v>86</v>
      </c>
      <c r="AY140" s="189" t="s">
        <v>159</v>
      </c>
    </row>
    <row r="141" spans="2:65" s="11" customFormat="1" ht="16.5" customHeight="1">
      <c r="B141" s="190"/>
      <c r="C141" s="191"/>
      <c r="D141" s="191"/>
      <c r="E141" s="192" t="s">
        <v>23</v>
      </c>
      <c r="F141" s="282" t="s">
        <v>211</v>
      </c>
      <c r="G141" s="283"/>
      <c r="H141" s="283"/>
      <c r="I141" s="283"/>
      <c r="J141" s="191"/>
      <c r="K141" s="193">
        <v>32.96</v>
      </c>
      <c r="L141" s="191"/>
      <c r="M141" s="191"/>
      <c r="N141" s="191"/>
      <c r="O141" s="191"/>
      <c r="P141" s="191"/>
      <c r="Q141" s="191"/>
      <c r="R141" s="194"/>
      <c r="T141" s="195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6"/>
      <c r="AT141" s="197" t="s">
        <v>167</v>
      </c>
      <c r="AU141" s="197" t="s">
        <v>116</v>
      </c>
      <c r="AV141" s="11" t="s">
        <v>116</v>
      </c>
      <c r="AW141" s="11" t="s">
        <v>7</v>
      </c>
      <c r="AX141" s="11" t="s">
        <v>86</v>
      </c>
      <c r="AY141" s="197" t="s">
        <v>159</v>
      </c>
    </row>
    <row r="142" spans="2:65" s="11" customFormat="1" ht="16.5" customHeight="1">
      <c r="B142" s="190"/>
      <c r="C142" s="191"/>
      <c r="D142" s="191"/>
      <c r="E142" s="192" t="s">
        <v>23</v>
      </c>
      <c r="F142" s="282" t="s">
        <v>212</v>
      </c>
      <c r="G142" s="283"/>
      <c r="H142" s="283"/>
      <c r="I142" s="283"/>
      <c r="J142" s="191"/>
      <c r="K142" s="193">
        <v>11.587999999999999</v>
      </c>
      <c r="L142" s="191"/>
      <c r="M142" s="191"/>
      <c r="N142" s="191"/>
      <c r="O142" s="191"/>
      <c r="P142" s="191"/>
      <c r="Q142" s="191"/>
      <c r="R142" s="194"/>
      <c r="T142" s="195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6"/>
      <c r="AT142" s="197" t="s">
        <v>167</v>
      </c>
      <c r="AU142" s="197" t="s">
        <v>116</v>
      </c>
      <c r="AV142" s="11" t="s">
        <v>116</v>
      </c>
      <c r="AW142" s="11" t="s">
        <v>7</v>
      </c>
      <c r="AX142" s="11" t="s">
        <v>86</v>
      </c>
      <c r="AY142" s="197" t="s">
        <v>159</v>
      </c>
    </row>
    <row r="143" spans="2:65" s="11" customFormat="1" ht="16.5" customHeight="1">
      <c r="B143" s="190"/>
      <c r="C143" s="191"/>
      <c r="D143" s="191"/>
      <c r="E143" s="192" t="s">
        <v>23</v>
      </c>
      <c r="F143" s="282" t="s">
        <v>213</v>
      </c>
      <c r="G143" s="283"/>
      <c r="H143" s="283"/>
      <c r="I143" s="283"/>
      <c r="J143" s="191"/>
      <c r="K143" s="193">
        <v>6.7359999999999998</v>
      </c>
      <c r="L143" s="191"/>
      <c r="M143" s="191"/>
      <c r="N143" s="191"/>
      <c r="O143" s="191"/>
      <c r="P143" s="191"/>
      <c r="Q143" s="191"/>
      <c r="R143" s="194"/>
      <c r="T143" s="195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6"/>
      <c r="AT143" s="197" t="s">
        <v>167</v>
      </c>
      <c r="AU143" s="197" t="s">
        <v>116</v>
      </c>
      <c r="AV143" s="11" t="s">
        <v>116</v>
      </c>
      <c r="AW143" s="11" t="s">
        <v>7</v>
      </c>
      <c r="AX143" s="11" t="s">
        <v>86</v>
      </c>
      <c r="AY143" s="197" t="s">
        <v>159</v>
      </c>
    </row>
    <row r="144" spans="2:65" s="12" customFormat="1" ht="16.5" customHeight="1">
      <c r="B144" s="198"/>
      <c r="C144" s="199"/>
      <c r="D144" s="199"/>
      <c r="E144" s="200" t="s">
        <v>23</v>
      </c>
      <c r="F144" s="284" t="s">
        <v>168</v>
      </c>
      <c r="G144" s="285"/>
      <c r="H144" s="285"/>
      <c r="I144" s="285"/>
      <c r="J144" s="199"/>
      <c r="K144" s="201">
        <v>51.283999999999999</v>
      </c>
      <c r="L144" s="199"/>
      <c r="M144" s="199"/>
      <c r="N144" s="199"/>
      <c r="O144" s="199"/>
      <c r="P144" s="199"/>
      <c r="Q144" s="199"/>
      <c r="R144" s="202"/>
      <c r="T144" s="203"/>
      <c r="U144" s="199"/>
      <c r="V144" s="199"/>
      <c r="W144" s="199"/>
      <c r="X144" s="199"/>
      <c r="Y144" s="199"/>
      <c r="Z144" s="199"/>
      <c r="AA144" s="199"/>
      <c r="AB144" s="199"/>
      <c r="AC144" s="199"/>
      <c r="AD144" s="204"/>
      <c r="AT144" s="205" t="s">
        <v>167</v>
      </c>
      <c r="AU144" s="205" t="s">
        <v>116</v>
      </c>
      <c r="AV144" s="12" t="s">
        <v>169</v>
      </c>
      <c r="AW144" s="12" t="s">
        <v>7</v>
      </c>
      <c r="AX144" s="12" t="s">
        <v>94</v>
      </c>
      <c r="AY144" s="205" t="s">
        <v>159</v>
      </c>
    </row>
    <row r="145" spans="2:65" s="1" customFormat="1" ht="38.25" customHeight="1">
      <c r="B145" s="37"/>
      <c r="C145" s="174" t="s">
        <v>214</v>
      </c>
      <c r="D145" s="174" t="s">
        <v>160</v>
      </c>
      <c r="E145" s="175" t="s">
        <v>215</v>
      </c>
      <c r="F145" s="286" t="s">
        <v>216</v>
      </c>
      <c r="G145" s="286"/>
      <c r="H145" s="286"/>
      <c r="I145" s="286"/>
      <c r="J145" s="176" t="s">
        <v>199</v>
      </c>
      <c r="K145" s="177">
        <v>180</v>
      </c>
      <c r="L145" s="178">
        <v>0</v>
      </c>
      <c r="M145" s="287">
        <v>0</v>
      </c>
      <c r="N145" s="288"/>
      <c r="O145" s="288"/>
      <c r="P145" s="277">
        <f>ROUND(V145*K145,2)</f>
        <v>0</v>
      </c>
      <c r="Q145" s="277"/>
      <c r="R145" s="39"/>
      <c r="T145" s="179" t="s">
        <v>23</v>
      </c>
      <c r="U145" s="46" t="s">
        <v>49</v>
      </c>
      <c r="V145" s="126">
        <f>L145+M145</f>
        <v>0</v>
      </c>
      <c r="W145" s="126">
        <f>ROUND(L145*K145,2)</f>
        <v>0</v>
      </c>
      <c r="X145" s="126">
        <f>ROUND(M145*K145,2)</f>
        <v>0</v>
      </c>
      <c r="Y145" s="38"/>
      <c r="Z145" s="180">
        <f>Y145*K145</f>
        <v>0</v>
      </c>
      <c r="AA145" s="180">
        <v>0</v>
      </c>
      <c r="AB145" s="180">
        <f>AA145*K145</f>
        <v>0</v>
      </c>
      <c r="AC145" s="180">
        <v>0</v>
      </c>
      <c r="AD145" s="181">
        <f>AC145*K145</f>
        <v>0</v>
      </c>
      <c r="AR145" s="20" t="s">
        <v>169</v>
      </c>
      <c r="AT145" s="20" t="s">
        <v>160</v>
      </c>
      <c r="AU145" s="20" t="s">
        <v>116</v>
      </c>
      <c r="AY145" s="20" t="s">
        <v>159</v>
      </c>
      <c r="BE145" s="113">
        <f>IF(U145="základní",P145,0)</f>
        <v>0</v>
      </c>
      <c r="BF145" s="113">
        <f>IF(U145="snížená",P145,0)</f>
        <v>0</v>
      </c>
      <c r="BG145" s="113">
        <f>IF(U145="zákl. přenesená",P145,0)</f>
        <v>0</v>
      </c>
      <c r="BH145" s="113">
        <f>IF(U145="sníž. přenesená",P145,0)</f>
        <v>0</v>
      </c>
      <c r="BI145" s="113">
        <f>IF(U145="nulová",P145,0)</f>
        <v>0</v>
      </c>
      <c r="BJ145" s="20" t="s">
        <v>94</v>
      </c>
      <c r="BK145" s="113">
        <f>ROUND(V145*K145,2)</f>
        <v>0</v>
      </c>
      <c r="BL145" s="20" t="s">
        <v>169</v>
      </c>
      <c r="BM145" s="20" t="s">
        <v>217</v>
      </c>
    </row>
    <row r="146" spans="2:65" s="11" customFormat="1" ht="16.5" customHeight="1">
      <c r="B146" s="190"/>
      <c r="C146" s="191"/>
      <c r="D146" s="191"/>
      <c r="E146" s="192" t="s">
        <v>23</v>
      </c>
      <c r="F146" s="313" t="s">
        <v>218</v>
      </c>
      <c r="G146" s="314"/>
      <c r="H146" s="314"/>
      <c r="I146" s="314"/>
      <c r="J146" s="191"/>
      <c r="K146" s="193">
        <v>180</v>
      </c>
      <c r="L146" s="191"/>
      <c r="M146" s="191"/>
      <c r="N146" s="191"/>
      <c r="O146" s="191"/>
      <c r="P146" s="191"/>
      <c r="Q146" s="191"/>
      <c r="R146" s="194"/>
      <c r="T146" s="195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6"/>
      <c r="AT146" s="197" t="s">
        <v>167</v>
      </c>
      <c r="AU146" s="197" t="s">
        <v>116</v>
      </c>
      <c r="AV146" s="11" t="s">
        <v>116</v>
      </c>
      <c r="AW146" s="11" t="s">
        <v>7</v>
      </c>
      <c r="AX146" s="11" t="s">
        <v>86</v>
      </c>
      <c r="AY146" s="197" t="s">
        <v>159</v>
      </c>
    </row>
    <row r="147" spans="2:65" s="12" customFormat="1" ht="16.5" customHeight="1">
      <c r="B147" s="198"/>
      <c r="C147" s="199"/>
      <c r="D147" s="199"/>
      <c r="E147" s="200" t="s">
        <v>23</v>
      </c>
      <c r="F147" s="284" t="s">
        <v>168</v>
      </c>
      <c r="G147" s="285"/>
      <c r="H147" s="285"/>
      <c r="I147" s="285"/>
      <c r="J147" s="199"/>
      <c r="K147" s="201">
        <v>180</v>
      </c>
      <c r="L147" s="199"/>
      <c r="M147" s="199"/>
      <c r="N147" s="199"/>
      <c r="O147" s="199"/>
      <c r="P147" s="199"/>
      <c r="Q147" s="199"/>
      <c r="R147" s="202"/>
      <c r="T147" s="203"/>
      <c r="U147" s="199"/>
      <c r="V147" s="199"/>
      <c r="W147" s="199"/>
      <c r="X147" s="199"/>
      <c r="Y147" s="199"/>
      <c r="Z147" s="199"/>
      <c r="AA147" s="199"/>
      <c r="AB147" s="199"/>
      <c r="AC147" s="199"/>
      <c r="AD147" s="204"/>
      <c r="AT147" s="205" t="s">
        <v>167</v>
      </c>
      <c r="AU147" s="205" t="s">
        <v>116</v>
      </c>
      <c r="AV147" s="12" t="s">
        <v>169</v>
      </c>
      <c r="AW147" s="12" t="s">
        <v>7</v>
      </c>
      <c r="AX147" s="12" t="s">
        <v>94</v>
      </c>
      <c r="AY147" s="205" t="s">
        <v>159</v>
      </c>
    </row>
    <row r="148" spans="2:65" s="1" customFormat="1" ht="38.25" customHeight="1">
      <c r="B148" s="37"/>
      <c r="C148" s="174" t="s">
        <v>219</v>
      </c>
      <c r="D148" s="174" t="s">
        <v>160</v>
      </c>
      <c r="E148" s="175" t="s">
        <v>220</v>
      </c>
      <c r="F148" s="286" t="s">
        <v>221</v>
      </c>
      <c r="G148" s="286"/>
      <c r="H148" s="286"/>
      <c r="I148" s="286"/>
      <c r="J148" s="176" t="s">
        <v>199</v>
      </c>
      <c r="K148" s="177">
        <v>64</v>
      </c>
      <c r="L148" s="178">
        <v>0</v>
      </c>
      <c r="M148" s="287">
        <v>0</v>
      </c>
      <c r="N148" s="288"/>
      <c r="O148" s="288"/>
      <c r="P148" s="277">
        <f>ROUND(V148*K148,2)</f>
        <v>0</v>
      </c>
      <c r="Q148" s="277"/>
      <c r="R148" s="39"/>
      <c r="T148" s="179" t="s">
        <v>23</v>
      </c>
      <c r="U148" s="46" t="s">
        <v>49</v>
      </c>
      <c r="V148" s="126">
        <f>L148+M148</f>
        <v>0</v>
      </c>
      <c r="W148" s="126">
        <f>ROUND(L148*K148,2)</f>
        <v>0</v>
      </c>
      <c r="X148" s="126">
        <f>ROUND(M148*K148,2)</f>
        <v>0</v>
      </c>
      <c r="Y148" s="38"/>
      <c r="Z148" s="180">
        <f>Y148*K148</f>
        <v>0</v>
      </c>
      <c r="AA148" s="180">
        <v>0</v>
      </c>
      <c r="AB148" s="180">
        <f>AA148*K148</f>
        <v>0</v>
      </c>
      <c r="AC148" s="180">
        <v>0</v>
      </c>
      <c r="AD148" s="181">
        <f>AC148*K148</f>
        <v>0</v>
      </c>
      <c r="AR148" s="20" t="s">
        <v>169</v>
      </c>
      <c r="AT148" s="20" t="s">
        <v>160</v>
      </c>
      <c r="AU148" s="20" t="s">
        <v>116</v>
      </c>
      <c r="AY148" s="20" t="s">
        <v>159</v>
      </c>
      <c r="BE148" s="113">
        <f>IF(U148="základní",P148,0)</f>
        <v>0</v>
      </c>
      <c r="BF148" s="113">
        <f>IF(U148="snížená",P148,0)</f>
        <v>0</v>
      </c>
      <c r="BG148" s="113">
        <f>IF(U148="zákl. přenesená",P148,0)</f>
        <v>0</v>
      </c>
      <c r="BH148" s="113">
        <f>IF(U148="sníž. přenesená",P148,0)</f>
        <v>0</v>
      </c>
      <c r="BI148" s="113">
        <f>IF(U148="nulová",P148,0)</f>
        <v>0</v>
      </c>
      <c r="BJ148" s="20" t="s">
        <v>94</v>
      </c>
      <c r="BK148" s="113">
        <f>ROUND(V148*K148,2)</f>
        <v>0</v>
      </c>
      <c r="BL148" s="20" t="s">
        <v>169</v>
      </c>
      <c r="BM148" s="20" t="s">
        <v>222</v>
      </c>
    </row>
    <row r="149" spans="2:65" s="11" customFormat="1" ht="16.5" customHeight="1">
      <c r="B149" s="190"/>
      <c r="C149" s="191"/>
      <c r="D149" s="191"/>
      <c r="E149" s="192" t="s">
        <v>23</v>
      </c>
      <c r="F149" s="313" t="s">
        <v>223</v>
      </c>
      <c r="G149" s="314"/>
      <c r="H149" s="314"/>
      <c r="I149" s="314"/>
      <c r="J149" s="191"/>
      <c r="K149" s="193">
        <v>32</v>
      </c>
      <c r="L149" s="191"/>
      <c r="M149" s="191"/>
      <c r="N149" s="191"/>
      <c r="O149" s="191"/>
      <c r="P149" s="191"/>
      <c r="Q149" s="191"/>
      <c r="R149" s="194"/>
      <c r="T149" s="195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6"/>
      <c r="AT149" s="197" t="s">
        <v>167</v>
      </c>
      <c r="AU149" s="197" t="s">
        <v>116</v>
      </c>
      <c r="AV149" s="11" t="s">
        <v>116</v>
      </c>
      <c r="AW149" s="11" t="s">
        <v>7</v>
      </c>
      <c r="AX149" s="11" t="s">
        <v>86</v>
      </c>
      <c r="AY149" s="197" t="s">
        <v>159</v>
      </c>
    </row>
    <row r="150" spans="2:65" s="11" customFormat="1" ht="16.5" customHeight="1">
      <c r="B150" s="190"/>
      <c r="C150" s="191"/>
      <c r="D150" s="191"/>
      <c r="E150" s="192" t="s">
        <v>23</v>
      </c>
      <c r="F150" s="282" t="s">
        <v>224</v>
      </c>
      <c r="G150" s="283"/>
      <c r="H150" s="283"/>
      <c r="I150" s="283"/>
      <c r="J150" s="191"/>
      <c r="K150" s="193">
        <v>32</v>
      </c>
      <c r="L150" s="191"/>
      <c r="M150" s="191"/>
      <c r="N150" s="191"/>
      <c r="O150" s="191"/>
      <c r="P150" s="191"/>
      <c r="Q150" s="191"/>
      <c r="R150" s="194"/>
      <c r="T150" s="195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6"/>
      <c r="AT150" s="197" t="s">
        <v>167</v>
      </c>
      <c r="AU150" s="197" t="s">
        <v>116</v>
      </c>
      <c r="AV150" s="11" t="s">
        <v>116</v>
      </c>
      <c r="AW150" s="11" t="s">
        <v>7</v>
      </c>
      <c r="AX150" s="11" t="s">
        <v>86</v>
      </c>
      <c r="AY150" s="197" t="s">
        <v>159</v>
      </c>
    </row>
    <row r="151" spans="2:65" s="12" customFormat="1" ht="16.5" customHeight="1">
      <c r="B151" s="198"/>
      <c r="C151" s="199"/>
      <c r="D151" s="199"/>
      <c r="E151" s="200" t="s">
        <v>23</v>
      </c>
      <c r="F151" s="284" t="s">
        <v>168</v>
      </c>
      <c r="G151" s="285"/>
      <c r="H151" s="285"/>
      <c r="I151" s="285"/>
      <c r="J151" s="199"/>
      <c r="K151" s="201">
        <v>64</v>
      </c>
      <c r="L151" s="199"/>
      <c r="M151" s="199"/>
      <c r="N151" s="199"/>
      <c r="O151" s="199"/>
      <c r="P151" s="199"/>
      <c r="Q151" s="199"/>
      <c r="R151" s="202"/>
      <c r="T151" s="203"/>
      <c r="U151" s="199"/>
      <c r="V151" s="199"/>
      <c r="W151" s="199"/>
      <c r="X151" s="199"/>
      <c r="Y151" s="199"/>
      <c r="Z151" s="199"/>
      <c r="AA151" s="199"/>
      <c r="AB151" s="199"/>
      <c r="AC151" s="199"/>
      <c r="AD151" s="204"/>
      <c r="AT151" s="205" t="s">
        <v>167</v>
      </c>
      <c r="AU151" s="205" t="s">
        <v>116</v>
      </c>
      <c r="AV151" s="12" t="s">
        <v>169</v>
      </c>
      <c r="AW151" s="12" t="s">
        <v>7</v>
      </c>
      <c r="AX151" s="12" t="s">
        <v>94</v>
      </c>
      <c r="AY151" s="205" t="s">
        <v>159</v>
      </c>
    </row>
    <row r="152" spans="2:65" s="10" customFormat="1" ht="16.5" customHeight="1">
      <c r="B152" s="182"/>
      <c r="C152" s="183"/>
      <c r="D152" s="183"/>
      <c r="E152" s="184" t="s">
        <v>23</v>
      </c>
      <c r="F152" s="311" t="s">
        <v>225</v>
      </c>
      <c r="G152" s="312"/>
      <c r="H152" s="312"/>
      <c r="I152" s="312"/>
      <c r="J152" s="183"/>
      <c r="K152" s="185" t="s">
        <v>23</v>
      </c>
      <c r="L152" s="183"/>
      <c r="M152" s="183"/>
      <c r="N152" s="183"/>
      <c r="O152" s="183"/>
      <c r="P152" s="183"/>
      <c r="Q152" s="183"/>
      <c r="R152" s="186"/>
      <c r="T152" s="187"/>
      <c r="U152" s="183"/>
      <c r="V152" s="183"/>
      <c r="W152" s="183"/>
      <c r="X152" s="183"/>
      <c r="Y152" s="183"/>
      <c r="Z152" s="183"/>
      <c r="AA152" s="183"/>
      <c r="AB152" s="183"/>
      <c r="AC152" s="183"/>
      <c r="AD152" s="188"/>
      <c r="AT152" s="189" t="s">
        <v>167</v>
      </c>
      <c r="AU152" s="189" t="s">
        <v>116</v>
      </c>
      <c r="AV152" s="10" t="s">
        <v>94</v>
      </c>
      <c r="AW152" s="10" t="s">
        <v>7</v>
      </c>
      <c r="AX152" s="10" t="s">
        <v>86</v>
      </c>
      <c r="AY152" s="189" t="s">
        <v>159</v>
      </c>
    </row>
    <row r="153" spans="2:65" s="1" customFormat="1" ht="25.5" customHeight="1">
      <c r="B153" s="37"/>
      <c r="C153" s="174" t="s">
        <v>194</v>
      </c>
      <c r="D153" s="174" t="s">
        <v>160</v>
      </c>
      <c r="E153" s="175" t="s">
        <v>226</v>
      </c>
      <c r="F153" s="286" t="s">
        <v>227</v>
      </c>
      <c r="G153" s="286"/>
      <c r="H153" s="286"/>
      <c r="I153" s="286"/>
      <c r="J153" s="176" t="s">
        <v>182</v>
      </c>
      <c r="K153" s="177">
        <v>566</v>
      </c>
      <c r="L153" s="178">
        <v>0</v>
      </c>
      <c r="M153" s="287">
        <v>0</v>
      </c>
      <c r="N153" s="288"/>
      <c r="O153" s="288"/>
      <c r="P153" s="277">
        <f>ROUND(V153*K153,2)</f>
        <v>0</v>
      </c>
      <c r="Q153" s="277"/>
      <c r="R153" s="39"/>
      <c r="T153" s="179" t="s">
        <v>23</v>
      </c>
      <c r="U153" s="46" t="s">
        <v>49</v>
      </c>
      <c r="V153" s="126">
        <f>L153+M153</f>
        <v>0</v>
      </c>
      <c r="W153" s="126">
        <f>ROUND(L153*K153,2)</f>
        <v>0</v>
      </c>
      <c r="X153" s="126">
        <f>ROUND(M153*K153,2)</f>
        <v>0</v>
      </c>
      <c r="Y153" s="38"/>
      <c r="Z153" s="180">
        <f>Y153*K153</f>
        <v>0</v>
      </c>
      <c r="AA153" s="180">
        <v>0</v>
      </c>
      <c r="AB153" s="180">
        <f>AA153*K153</f>
        <v>0</v>
      </c>
      <c r="AC153" s="180">
        <v>0</v>
      </c>
      <c r="AD153" s="181">
        <f>AC153*K153</f>
        <v>0</v>
      </c>
      <c r="AR153" s="20" t="s">
        <v>169</v>
      </c>
      <c r="AT153" s="20" t="s">
        <v>160</v>
      </c>
      <c r="AU153" s="20" t="s">
        <v>116</v>
      </c>
      <c r="AY153" s="20" t="s">
        <v>159</v>
      </c>
      <c r="BE153" s="113">
        <f>IF(U153="základní",P153,0)</f>
        <v>0</v>
      </c>
      <c r="BF153" s="113">
        <f>IF(U153="snížená",P153,0)</f>
        <v>0</v>
      </c>
      <c r="BG153" s="113">
        <f>IF(U153="zákl. přenesená",P153,0)</f>
        <v>0</v>
      </c>
      <c r="BH153" s="113">
        <f>IF(U153="sníž. přenesená",P153,0)</f>
        <v>0</v>
      </c>
      <c r="BI153" s="113">
        <f>IF(U153="nulová",P153,0)</f>
        <v>0</v>
      </c>
      <c r="BJ153" s="20" t="s">
        <v>94</v>
      </c>
      <c r="BK153" s="113">
        <f>ROUND(V153*K153,2)</f>
        <v>0</v>
      </c>
      <c r="BL153" s="20" t="s">
        <v>169</v>
      </c>
      <c r="BM153" s="20" t="s">
        <v>228</v>
      </c>
    </row>
    <row r="154" spans="2:65" s="11" customFormat="1" ht="16.5" customHeight="1">
      <c r="B154" s="190"/>
      <c r="C154" s="191"/>
      <c r="D154" s="191"/>
      <c r="E154" s="192" t="s">
        <v>23</v>
      </c>
      <c r="F154" s="313" t="s">
        <v>229</v>
      </c>
      <c r="G154" s="314"/>
      <c r="H154" s="314"/>
      <c r="I154" s="314"/>
      <c r="J154" s="191"/>
      <c r="K154" s="193">
        <v>566</v>
      </c>
      <c r="L154" s="191"/>
      <c r="M154" s="191"/>
      <c r="N154" s="191"/>
      <c r="O154" s="191"/>
      <c r="P154" s="191"/>
      <c r="Q154" s="191"/>
      <c r="R154" s="194"/>
      <c r="T154" s="195"/>
      <c r="U154" s="191"/>
      <c r="V154" s="191"/>
      <c r="W154" s="191"/>
      <c r="X154" s="191"/>
      <c r="Y154" s="191"/>
      <c r="Z154" s="191"/>
      <c r="AA154" s="191"/>
      <c r="AB154" s="191"/>
      <c r="AC154" s="191"/>
      <c r="AD154" s="196"/>
      <c r="AT154" s="197" t="s">
        <v>167</v>
      </c>
      <c r="AU154" s="197" t="s">
        <v>116</v>
      </c>
      <c r="AV154" s="11" t="s">
        <v>116</v>
      </c>
      <c r="AW154" s="11" t="s">
        <v>7</v>
      </c>
      <c r="AX154" s="11" t="s">
        <v>86</v>
      </c>
      <c r="AY154" s="197" t="s">
        <v>159</v>
      </c>
    </row>
    <row r="155" spans="2:65" s="12" customFormat="1" ht="16.5" customHeight="1">
      <c r="B155" s="198"/>
      <c r="C155" s="199"/>
      <c r="D155" s="199"/>
      <c r="E155" s="200" t="s">
        <v>23</v>
      </c>
      <c r="F155" s="284" t="s">
        <v>168</v>
      </c>
      <c r="G155" s="285"/>
      <c r="H155" s="285"/>
      <c r="I155" s="285"/>
      <c r="J155" s="199"/>
      <c r="K155" s="201">
        <v>566</v>
      </c>
      <c r="L155" s="199"/>
      <c r="M155" s="199"/>
      <c r="N155" s="199"/>
      <c r="O155" s="199"/>
      <c r="P155" s="199"/>
      <c r="Q155" s="199"/>
      <c r="R155" s="202"/>
      <c r="T155" s="203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204"/>
      <c r="AT155" s="205" t="s">
        <v>167</v>
      </c>
      <c r="AU155" s="205" t="s">
        <v>116</v>
      </c>
      <c r="AV155" s="12" t="s">
        <v>169</v>
      </c>
      <c r="AW155" s="12" t="s">
        <v>7</v>
      </c>
      <c r="AX155" s="12" t="s">
        <v>94</v>
      </c>
      <c r="AY155" s="205" t="s">
        <v>159</v>
      </c>
    </row>
    <row r="156" spans="2:65" s="1" customFormat="1" ht="25.5" customHeight="1">
      <c r="B156" s="37"/>
      <c r="C156" s="174" t="s">
        <v>230</v>
      </c>
      <c r="D156" s="174" t="s">
        <v>160</v>
      </c>
      <c r="E156" s="175" t="s">
        <v>231</v>
      </c>
      <c r="F156" s="286" t="s">
        <v>232</v>
      </c>
      <c r="G156" s="286"/>
      <c r="H156" s="286"/>
      <c r="I156" s="286"/>
      <c r="J156" s="176" t="s">
        <v>182</v>
      </c>
      <c r="K156" s="177">
        <v>566</v>
      </c>
      <c r="L156" s="178">
        <v>0</v>
      </c>
      <c r="M156" s="287">
        <v>0</v>
      </c>
      <c r="N156" s="288"/>
      <c r="O156" s="288"/>
      <c r="P156" s="277">
        <f>ROUND(V156*K156,2)</f>
        <v>0</v>
      </c>
      <c r="Q156" s="277"/>
      <c r="R156" s="39"/>
      <c r="T156" s="179" t="s">
        <v>23</v>
      </c>
      <c r="U156" s="46" t="s">
        <v>49</v>
      </c>
      <c r="V156" s="126">
        <f>L156+M156</f>
        <v>0</v>
      </c>
      <c r="W156" s="126">
        <f>ROUND(L156*K156,2)</f>
        <v>0</v>
      </c>
      <c r="X156" s="126">
        <f>ROUND(M156*K156,2)</f>
        <v>0</v>
      </c>
      <c r="Y156" s="38"/>
      <c r="Z156" s="180">
        <f>Y156*K156</f>
        <v>0</v>
      </c>
      <c r="AA156" s="180">
        <v>0</v>
      </c>
      <c r="AB156" s="180">
        <f>AA156*K156</f>
        <v>0</v>
      </c>
      <c r="AC156" s="180">
        <v>0</v>
      </c>
      <c r="AD156" s="181">
        <f>AC156*K156</f>
        <v>0</v>
      </c>
      <c r="AR156" s="20" t="s">
        <v>169</v>
      </c>
      <c r="AT156" s="20" t="s">
        <v>160</v>
      </c>
      <c r="AU156" s="20" t="s">
        <v>116</v>
      </c>
      <c r="AY156" s="20" t="s">
        <v>159</v>
      </c>
      <c r="BE156" s="113">
        <f>IF(U156="základní",P156,0)</f>
        <v>0</v>
      </c>
      <c r="BF156" s="113">
        <f>IF(U156="snížená",P156,0)</f>
        <v>0</v>
      </c>
      <c r="BG156" s="113">
        <f>IF(U156="zákl. přenesená",P156,0)</f>
        <v>0</v>
      </c>
      <c r="BH156" s="113">
        <f>IF(U156="sníž. přenesená",P156,0)</f>
        <v>0</v>
      </c>
      <c r="BI156" s="113">
        <f>IF(U156="nulová",P156,0)</f>
        <v>0</v>
      </c>
      <c r="BJ156" s="20" t="s">
        <v>94</v>
      </c>
      <c r="BK156" s="113">
        <f>ROUND(V156*K156,2)</f>
        <v>0</v>
      </c>
      <c r="BL156" s="20" t="s">
        <v>169</v>
      </c>
      <c r="BM156" s="20" t="s">
        <v>233</v>
      </c>
    </row>
    <row r="157" spans="2:65" s="11" customFormat="1" ht="16.5" customHeight="1">
      <c r="B157" s="190"/>
      <c r="C157" s="191"/>
      <c r="D157" s="191"/>
      <c r="E157" s="192" t="s">
        <v>23</v>
      </c>
      <c r="F157" s="313" t="s">
        <v>188</v>
      </c>
      <c r="G157" s="314"/>
      <c r="H157" s="314"/>
      <c r="I157" s="314"/>
      <c r="J157" s="191"/>
      <c r="K157" s="193">
        <v>566</v>
      </c>
      <c r="L157" s="191"/>
      <c r="M157" s="191"/>
      <c r="N157" s="191"/>
      <c r="O157" s="191"/>
      <c r="P157" s="191"/>
      <c r="Q157" s="191"/>
      <c r="R157" s="194"/>
      <c r="T157" s="195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6"/>
      <c r="AT157" s="197" t="s">
        <v>167</v>
      </c>
      <c r="AU157" s="197" t="s">
        <v>116</v>
      </c>
      <c r="AV157" s="11" t="s">
        <v>116</v>
      </c>
      <c r="AW157" s="11" t="s">
        <v>7</v>
      </c>
      <c r="AX157" s="11" t="s">
        <v>86</v>
      </c>
      <c r="AY157" s="197" t="s">
        <v>159</v>
      </c>
    </row>
    <row r="158" spans="2:65" s="12" customFormat="1" ht="16.5" customHeight="1">
      <c r="B158" s="198"/>
      <c r="C158" s="199"/>
      <c r="D158" s="199"/>
      <c r="E158" s="200" t="s">
        <v>23</v>
      </c>
      <c r="F158" s="284" t="s">
        <v>168</v>
      </c>
      <c r="G158" s="285"/>
      <c r="H158" s="285"/>
      <c r="I158" s="285"/>
      <c r="J158" s="199"/>
      <c r="K158" s="201">
        <v>566</v>
      </c>
      <c r="L158" s="199"/>
      <c r="M158" s="199"/>
      <c r="N158" s="199"/>
      <c r="O158" s="199"/>
      <c r="P158" s="199"/>
      <c r="Q158" s="199"/>
      <c r="R158" s="202"/>
      <c r="T158" s="203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204"/>
      <c r="AT158" s="205" t="s">
        <v>167</v>
      </c>
      <c r="AU158" s="205" t="s">
        <v>116</v>
      </c>
      <c r="AV158" s="12" t="s">
        <v>169</v>
      </c>
      <c r="AW158" s="12" t="s">
        <v>7</v>
      </c>
      <c r="AX158" s="12" t="s">
        <v>94</v>
      </c>
      <c r="AY158" s="205" t="s">
        <v>159</v>
      </c>
    </row>
    <row r="159" spans="2:65" s="1" customFormat="1" ht="38.25" customHeight="1">
      <c r="B159" s="37"/>
      <c r="C159" s="174" t="s">
        <v>234</v>
      </c>
      <c r="D159" s="174" t="s">
        <v>160</v>
      </c>
      <c r="E159" s="175" t="s">
        <v>235</v>
      </c>
      <c r="F159" s="286" t="s">
        <v>236</v>
      </c>
      <c r="G159" s="286"/>
      <c r="H159" s="286"/>
      <c r="I159" s="286"/>
      <c r="J159" s="176" t="s">
        <v>199</v>
      </c>
      <c r="K159" s="177">
        <v>654</v>
      </c>
      <c r="L159" s="178">
        <v>0</v>
      </c>
      <c r="M159" s="287">
        <v>0</v>
      </c>
      <c r="N159" s="288"/>
      <c r="O159" s="288"/>
      <c r="P159" s="277">
        <f>ROUND(V159*K159,2)</f>
        <v>0</v>
      </c>
      <c r="Q159" s="277"/>
      <c r="R159" s="39"/>
      <c r="T159" s="179" t="s">
        <v>23</v>
      </c>
      <c r="U159" s="46" t="s">
        <v>49</v>
      </c>
      <c r="V159" s="126">
        <f>L159+M159</f>
        <v>0</v>
      </c>
      <c r="W159" s="126">
        <f>ROUND(L159*K159,2)</f>
        <v>0</v>
      </c>
      <c r="X159" s="126">
        <f>ROUND(M159*K159,2)</f>
        <v>0</v>
      </c>
      <c r="Y159" s="38"/>
      <c r="Z159" s="180">
        <f>Y159*K159</f>
        <v>0</v>
      </c>
      <c r="AA159" s="180">
        <v>0</v>
      </c>
      <c r="AB159" s="180">
        <f>AA159*K159</f>
        <v>0</v>
      </c>
      <c r="AC159" s="180">
        <v>0</v>
      </c>
      <c r="AD159" s="181">
        <f>AC159*K159</f>
        <v>0</v>
      </c>
      <c r="AR159" s="20" t="s">
        <v>169</v>
      </c>
      <c r="AT159" s="20" t="s">
        <v>160</v>
      </c>
      <c r="AU159" s="20" t="s">
        <v>116</v>
      </c>
      <c r="AY159" s="20" t="s">
        <v>159</v>
      </c>
      <c r="BE159" s="113">
        <f>IF(U159="základní",P159,0)</f>
        <v>0</v>
      </c>
      <c r="BF159" s="113">
        <f>IF(U159="snížená",P159,0)</f>
        <v>0</v>
      </c>
      <c r="BG159" s="113">
        <f>IF(U159="zákl. přenesená",P159,0)</f>
        <v>0</v>
      </c>
      <c r="BH159" s="113">
        <f>IF(U159="sníž. přenesená",P159,0)</f>
        <v>0</v>
      </c>
      <c r="BI159" s="113">
        <f>IF(U159="nulová",P159,0)</f>
        <v>0</v>
      </c>
      <c r="BJ159" s="20" t="s">
        <v>94</v>
      </c>
      <c r="BK159" s="113">
        <f>ROUND(V159*K159,2)</f>
        <v>0</v>
      </c>
      <c r="BL159" s="20" t="s">
        <v>169</v>
      </c>
      <c r="BM159" s="20" t="s">
        <v>237</v>
      </c>
    </row>
    <row r="160" spans="2:65" s="11" customFormat="1" ht="16.5" customHeight="1">
      <c r="B160" s="190"/>
      <c r="C160" s="191"/>
      <c r="D160" s="191"/>
      <c r="E160" s="192" t="s">
        <v>23</v>
      </c>
      <c r="F160" s="313" t="s">
        <v>238</v>
      </c>
      <c r="G160" s="314"/>
      <c r="H160" s="314"/>
      <c r="I160" s="314"/>
      <c r="J160" s="191"/>
      <c r="K160" s="193">
        <v>654</v>
      </c>
      <c r="L160" s="191"/>
      <c r="M160" s="191"/>
      <c r="N160" s="191"/>
      <c r="O160" s="191"/>
      <c r="P160" s="191"/>
      <c r="Q160" s="191"/>
      <c r="R160" s="194"/>
      <c r="T160" s="195"/>
      <c r="U160" s="191"/>
      <c r="V160" s="191"/>
      <c r="W160" s="191"/>
      <c r="X160" s="191"/>
      <c r="Y160" s="191"/>
      <c r="Z160" s="191"/>
      <c r="AA160" s="191"/>
      <c r="AB160" s="191"/>
      <c r="AC160" s="191"/>
      <c r="AD160" s="196"/>
      <c r="AT160" s="197" t="s">
        <v>167</v>
      </c>
      <c r="AU160" s="197" t="s">
        <v>116</v>
      </c>
      <c r="AV160" s="11" t="s">
        <v>116</v>
      </c>
      <c r="AW160" s="11" t="s">
        <v>7</v>
      </c>
      <c r="AX160" s="11" t="s">
        <v>86</v>
      </c>
      <c r="AY160" s="197" t="s">
        <v>159</v>
      </c>
    </row>
    <row r="161" spans="2:65" s="12" customFormat="1" ht="16.5" customHeight="1">
      <c r="B161" s="198"/>
      <c r="C161" s="199"/>
      <c r="D161" s="199"/>
      <c r="E161" s="200" t="s">
        <v>23</v>
      </c>
      <c r="F161" s="284" t="s">
        <v>168</v>
      </c>
      <c r="G161" s="285"/>
      <c r="H161" s="285"/>
      <c r="I161" s="285"/>
      <c r="J161" s="199"/>
      <c r="K161" s="201">
        <v>654</v>
      </c>
      <c r="L161" s="199"/>
      <c r="M161" s="199"/>
      <c r="N161" s="199"/>
      <c r="O161" s="199"/>
      <c r="P161" s="199"/>
      <c r="Q161" s="199"/>
      <c r="R161" s="202"/>
      <c r="T161" s="203"/>
      <c r="U161" s="199"/>
      <c r="V161" s="199"/>
      <c r="W161" s="199"/>
      <c r="X161" s="199"/>
      <c r="Y161" s="199"/>
      <c r="Z161" s="199"/>
      <c r="AA161" s="199"/>
      <c r="AB161" s="199"/>
      <c r="AC161" s="199"/>
      <c r="AD161" s="204"/>
      <c r="AT161" s="205" t="s">
        <v>167</v>
      </c>
      <c r="AU161" s="205" t="s">
        <v>116</v>
      </c>
      <c r="AV161" s="12" t="s">
        <v>169</v>
      </c>
      <c r="AW161" s="12" t="s">
        <v>7</v>
      </c>
      <c r="AX161" s="12" t="s">
        <v>94</v>
      </c>
      <c r="AY161" s="205" t="s">
        <v>159</v>
      </c>
    </row>
    <row r="162" spans="2:65" s="10" customFormat="1" ht="16.5" customHeight="1">
      <c r="B162" s="182"/>
      <c r="C162" s="183"/>
      <c r="D162" s="183"/>
      <c r="E162" s="184" t="s">
        <v>23</v>
      </c>
      <c r="F162" s="311" t="s">
        <v>239</v>
      </c>
      <c r="G162" s="312"/>
      <c r="H162" s="312"/>
      <c r="I162" s="312"/>
      <c r="J162" s="183"/>
      <c r="K162" s="185" t="s">
        <v>23</v>
      </c>
      <c r="L162" s="183"/>
      <c r="M162" s="183"/>
      <c r="N162" s="183"/>
      <c r="O162" s="183"/>
      <c r="P162" s="183"/>
      <c r="Q162" s="183"/>
      <c r="R162" s="186"/>
      <c r="T162" s="187"/>
      <c r="U162" s="183"/>
      <c r="V162" s="183"/>
      <c r="W162" s="183"/>
      <c r="X162" s="183"/>
      <c r="Y162" s="183"/>
      <c r="Z162" s="183"/>
      <c r="AA162" s="183"/>
      <c r="AB162" s="183"/>
      <c r="AC162" s="183"/>
      <c r="AD162" s="188"/>
      <c r="AT162" s="189" t="s">
        <v>167</v>
      </c>
      <c r="AU162" s="189" t="s">
        <v>116</v>
      </c>
      <c r="AV162" s="10" t="s">
        <v>94</v>
      </c>
      <c r="AW162" s="10" t="s">
        <v>7</v>
      </c>
      <c r="AX162" s="10" t="s">
        <v>86</v>
      </c>
      <c r="AY162" s="189" t="s">
        <v>159</v>
      </c>
    </row>
    <row r="163" spans="2:65" s="1" customFormat="1" ht="38.25" customHeight="1">
      <c r="B163" s="37"/>
      <c r="C163" s="174" t="s">
        <v>240</v>
      </c>
      <c r="D163" s="174" t="s">
        <v>160</v>
      </c>
      <c r="E163" s="175" t="s">
        <v>241</v>
      </c>
      <c r="F163" s="286" t="s">
        <v>242</v>
      </c>
      <c r="G163" s="286"/>
      <c r="H163" s="286"/>
      <c r="I163" s="286"/>
      <c r="J163" s="176" t="s">
        <v>199</v>
      </c>
      <c r="K163" s="177">
        <v>180</v>
      </c>
      <c r="L163" s="178">
        <v>0</v>
      </c>
      <c r="M163" s="287">
        <v>0</v>
      </c>
      <c r="N163" s="288"/>
      <c r="O163" s="288"/>
      <c r="P163" s="277">
        <f>ROUND(V163*K163,2)</f>
        <v>0</v>
      </c>
      <c r="Q163" s="277"/>
      <c r="R163" s="39"/>
      <c r="T163" s="179" t="s">
        <v>23</v>
      </c>
      <c r="U163" s="46" t="s">
        <v>49</v>
      </c>
      <c r="V163" s="126">
        <f>L163+M163</f>
        <v>0</v>
      </c>
      <c r="W163" s="126">
        <f>ROUND(L163*K163,2)</f>
        <v>0</v>
      </c>
      <c r="X163" s="126">
        <f>ROUND(M163*K163,2)</f>
        <v>0</v>
      </c>
      <c r="Y163" s="38"/>
      <c r="Z163" s="180">
        <f>Y163*K163</f>
        <v>0</v>
      </c>
      <c r="AA163" s="180">
        <v>0</v>
      </c>
      <c r="AB163" s="180">
        <f>AA163*K163</f>
        <v>0</v>
      </c>
      <c r="AC163" s="180">
        <v>0</v>
      </c>
      <c r="AD163" s="181">
        <f>AC163*K163</f>
        <v>0</v>
      </c>
      <c r="AR163" s="20" t="s">
        <v>169</v>
      </c>
      <c r="AT163" s="20" t="s">
        <v>160</v>
      </c>
      <c r="AU163" s="20" t="s">
        <v>116</v>
      </c>
      <c r="AY163" s="20" t="s">
        <v>159</v>
      </c>
      <c r="BE163" s="113">
        <f>IF(U163="základní",P163,0)</f>
        <v>0</v>
      </c>
      <c r="BF163" s="113">
        <f>IF(U163="snížená",P163,0)</f>
        <v>0</v>
      </c>
      <c r="BG163" s="113">
        <f>IF(U163="zákl. přenesená",P163,0)</f>
        <v>0</v>
      </c>
      <c r="BH163" s="113">
        <f>IF(U163="sníž. přenesená",P163,0)</f>
        <v>0</v>
      </c>
      <c r="BI163" s="113">
        <f>IF(U163="nulová",P163,0)</f>
        <v>0</v>
      </c>
      <c r="BJ163" s="20" t="s">
        <v>94</v>
      </c>
      <c r="BK163" s="113">
        <f>ROUND(V163*K163,2)</f>
        <v>0</v>
      </c>
      <c r="BL163" s="20" t="s">
        <v>169</v>
      </c>
      <c r="BM163" s="20" t="s">
        <v>243</v>
      </c>
    </row>
    <row r="164" spans="2:65" s="11" customFormat="1" ht="16.5" customHeight="1">
      <c r="B164" s="190"/>
      <c r="C164" s="191"/>
      <c r="D164" s="191"/>
      <c r="E164" s="192" t="s">
        <v>23</v>
      </c>
      <c r="F164" s="313" t="s">
        <v>218</v>
      </c>
      <c r="G164" s="314"/>
      <c r="H164" s="314"/>
      <c r="I164" s="314"/>
      <c r="J164" s="191"/>
      <c r="K164" s="193">
        <v>180</v>
      </c>
      <c r="L164" s="191"/>
      <c r="M164" s="191"/>
      <c r="N164" s="191"/>
      <c r="O164" s="191"/>
      <c r="P164" s="191"/>
      <c r="Q164" s="191"/>
      <c r="R164" s="194"/>
      <c r="T164" s="195"/>
      <c r="U164" s="191"/>
      <c r="V164" s="191"/>
      <c r="W164" s="191"/>
      <c r="X164" s="191"/>
      <c r="Y164" s="191"/>
      <c r="Z164" s="191"/>
      <c r="AA164" s="191"/>
      <c r="AB164" s="191"/>
      <c r="AC164" s="191"/>
      <c r="AD164" s="196"/>
      <c r="AT164" s="197" t="s">
        <v>167</v>
      </c>
      <c r="AU164" s="197" t="s">
        <v>116</v>
      </c>
      <c r="AV164" s="11" t="s">
        <v>116</v>
      </c>
      <c r="AW164" s="11" t="s">
        <v>7</v>
      </c>
      <c r="AX164" s="11" t="s">
        <v>86</v>
      </c>
      <c r="AY164" s="197" t="s">
        <v>159</v>
      </c>
    </row>
    <row r="165" spans="2:65" s="12" customFormat="1" ht="16.5" customHeight="1">
      <c r="B165" s="198"/>
      <c r="C165" s="199"/>
      <c r="D165" s="199"/>
      <c r="E165" s="200" t="s">
        <v>23</v>
      </c>
      <c r="F165" s="284" t="s">
        <v>168</v>
      </c>
      <c r="G165" s="285"/>
      <c r="H165" s="285"/>
      <c r="I165" s="285"/>
      <c r="J165" s="199"/>
      <c r="K165" s="201">
        <v>180</v>
      </c>
      <c r="L165" s="199"/>
      <c r="M165" s="199"/>
      <c r="N165" s="199"/>
      <c r="O165" s="199"/>
      <c r="P165" s="199"/>
      <c r="Q165" s="199"/>
      <c r="R165" s="202"/>
      <c r="T165" s="203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204"/>
      <c r="AT165" s="205" t="s">
        <v>167</v>
      </c>
      <c r="AU165" s="205" t="s">
        <v>116</v>
      </c>
      <c r="AV165" s="12" t="s">
        <v>169</v>
      </c>
      <c r="AW165" s="12" t="s">
        <v>7</v>
      </c>
      <c r="AX165" s="12" t="s">
        <v>94</v>
      </c>
      <c r="AY165" s="205" t="s">
        <v>159</v>
      </c>
    </row>
    <row r="166" spans="2:65" s="10" customFormat="1" ht="16.5" customHeight="1">
      <c r="B166" s="182"/>
      <c r="C166" s="183"/>
      <c r="D166" s="183"/>
      <c r="E166" s="184" t="s">
        <v>23</v>
      </c>
      <c r="F166" s="311" t="s">
        <v>244</v>
      </c>
      <c r="G166" s="312"/>
      <c r="H166" s="312"/>
      <c r="I166" s="312"/>
      <c r="J166" s="183"/>
      <c r="K166" s="185" t="s">
        <v>23</v>
      </c>
      <c r="L166" s="183"/>
      <c r="M166" s="183"/>
      <c r="N166" s="183"/>
      <c r="O166" s="183"/>
      <c r="P166" s="183"/>
      <c r="Q166" s="183"/>
      <c r="R166" s="186"/>
      <c r="T166" s="187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8"/>
      <c r="AT166" s="189" t="s">
        <v>167</v>
      </c>
      <c r="AU166" s="189" t="s">
        <v>116</v>
      </c>
      <c r="AV166" s="10" t="s">
        <v>94</v>
      </c>
      <c r="AW166" s="10" t="s">
        <v>7</v>
      </c>
      <c r="AX166" s="10" t="s">
        <v>86</v>
      </c>
      <c r="AY166" s="189" t="s">
        <v>159</v>
      </c>
    </row>
    <row r="167" spans="2:65" s="1" customFormat="1" ht="38.25" customHeight="1">
      <c r="B167" s="37"/>
      <c r="C167" s="174" t="s">
        <v>245</v>
      </c>
      <c r="D167" s="174" t="s">
        <v>160</v>
      </c>
      <c r="E167" s="175" t="s">
        <v>246</v>
      </c>
      <c r="F167" s="286" t="s">
        <v>247</v>
      </c>
      <c r="G167" s="286"/>
      <c r="H167" s="286"/>
      <c r="I167" s="286"/>
      <c r="J167" s="176" t="s">
        <v>199</v>
      </c>
      <c r="K167" s="177">
        <v>64</v>
      </c>
      <c r="L167" s="178">
        <v>0</v>
      </c>
      <c r="M167" s="287">
        <v>0</v>
      </c>
      <c r="N167" s="288"/>
      <c r="O167" s="288"/>
      <c r="P167" s="277">
        <f>ROUND(V167*K167,2)</f>
        <v>0</v>
      </c>
      <c r="Q167" s="277"/>
      <c r="R167" s="39"/>
      <c r="T167" s="179" t="s">
        <v>23</v>
      </c>
      <c r="U167" s="46" t="s">
        <v>49</v>
      </c>
      <c r="V167" s="126">
        <f>L167+M167</f>
        <v>0</v>
      </c>
      <c r="W167" s="126">
        <f>ROUND(L167*K167,2)</f>
        <v>0</v>
      </c>
      <c r="X167" s="126">
        <f>ROUND(M167*K167,2)</f>
        <v>0</v>
      </c>
      <c r="Y167" s="38"/>
      <c r="Z167" s="180">
        <f>Y167*K167</f>
        <v>0</v>
      </c>
      <c r="AA167" s="180">
        <v>0</v>
      </c>
      <c r="AB167" s="180">
        <f>AA167*K167</f>
        <v>0</v>
      </c>
      <c r="AC167" s="180">
        <v>0</v>
      </c>
      <c r="AD167" s="181">
        <f>AC167*K167</f>
        <v>0</v>
      </c>
      <c r="AR167" s="20" t="s">
        <v>169</v>
      </c>
      <c r="AT167" s="20" t="s">
        <v>160</v>
      </c>
      <c r="AU167" s="20" t="s">
        <v>116</v>
      </c>
      <c r="AY167" s="20" t="s">
        <v>159</v>
      </c>
      <c r="BE167" s="113">
        <f>IF(U167="základní",P167,0)</f>
        <v>0</v>
      </c>
      <c r="BF167" s="113">
        <f>IF(U167="snížená",P167,0)</f>
        <v>0</v>
      </c>
      <c r="BG167" s="113">
        <f>IF(U167="zákl. přenesená",P167,0)</f>
        <v>0</v>
      </c>
      <c r="BH167" s="113">
        <f>IF(U167="sníž. přenesená",P167,0)</f>
        <v>0</v>
      </c>
      <c r="BI167" s="113">
        <f>IF(U167="nulová",P167,0)</f>
        <v>0</v>
      </c>
      <c r="BJ167" s="20" t="s">
        <v>94</v>
      </c>
      <c r="BK167" s="113">
        <f>ROUND(V167*K167,2)</f>
        <v>0</v>
      </c>
      <c r="BL167" s="20" t="s">
        <v>169</v>
      </c>
      <c r="BM167" s="20" t="s">
        <v>248</v>
      </c>
    </row>
    <row r="168" spans="2:65" s="11" customFormat="1" ht="16.5" customHeight="1">
      <c r="B168" s="190"/>
      <c r="C168" s="191"/>
      <c r="D168" s="191"/>
      <c r="E168" s="192" t="s">
        <v>23</v>
      </c>
      <c r="F168" s="313" t="s">
        <v>249</v>
      </c>
      <c r="G168" s="314"/>
      <c r="H168" s="314"/>
      <c r="I168" s="314"/>
      <c r="J168" s="191"/>
      <c r="K168" s="193">
        <v>32</v>
      </c>
      <c r="L168" s="191"/>
      <c r="M168" s="191"/>
      <c r="N168" s="191"/>
      <c r="O168" s="191"/>
      <c r="P168" s="191"/>
      <c r="Q168" s="191"/>
      <c r="R168" s="194"/>
      <c r="T168" s="195"/>
      <c r="U168" s="191"/>
      <c r="V168" s="191"/>
      <c r="W168" s="191"/>
      <c r="X168" s="191"/>
      <c r="Y168" s="191"/>
      <c r="Z168" s="191"/>
      <c r="AA168" s="191"/>
      <c r="AB168" s="191"/>
      <c r="AC168" s="191"/>
      <c r="AD168" s="196"/>
      <c r="AT168" s="197" t="s">
        <v>167</v>
      </c>
      <c r="AU168" s="197" t="s">
        <v>116</v>
      </c>
      <c r="AV168" s="11" t="s">
        <v>116</v>
      </c>
      <c r="AW168" s="11" t="s">
        <v>7</v>
      </c>
      <c r="AX168" s="11" t="s">
        <v>86</v>
      </c>
      <c r="AY168" s="197" t="s">
        <v>159</v>
      </c>
    </row>
    <row r="169" spans="2:65" s="11" customFormat="1" ht="16.5" customHeight="1">
      <c r="B169" s="190"/>
      <c r="C169" s="191"/>
      <c r="D169" s="191"/>
      <c r="E169" s="192" t="s">
        <v>23</v>
      </c>
      <c r="F169" s="282" t="s">
        <v>250</v>
      </c>
      <c r="G169" s="283"/>
      <c r="H169" s="283"/>
      <c r="I169" s="283"/>
      <c r="J169" s="191"/>
      <c r="K169" s="193">
        <v>32</v>
      </c>
      <c r="L169" s="191"/>
      <c r="M169" s="191"/>
      <c r="N169" s="191"/>
      <c r="O169" s="191"/>
      <c r="P169" s="191"/>
      <c r="Q169" s="191"/>
      <c r="R169" s="194"/>
      <c r="T169" s="195"/>
      <c r="U169" s="191"/>
      <c r="V169" s="191"/>
      <c r="W169" s="191"/>
      <c r="X169" s="191"/>
      <c r="Y169" s="191"/>
      <c r="Z169" s="191"/>
      <c r="AA169" s="191"/>
      <c r="AB169" s="191"/>
      <c r="AC169" s="191"/>
      <c r="AD169" s="196"/>
      <c r="AT169" s="197" t="s">
        <v>167</v>
      </c>
      <c r="AU169" s="197" t="s">
        <v>116</v>
      </c>
      <c r="AV169" s="11" t="s">
        <v>116</v>
      </c>
      <c r="AW169" s="11" t="s">
        <v>7</v>
      </c>
      <c r="AX169" s="11" t="s">
        <v>86</v>
      </c>
      <c r="AY169" s="197" t="s">
        <v>159</v>
      </c>
    </row>
    <row r="170" spans="2:65" s="12" customFormat="1" ht="16.5" customHeight="1">
      <c r="B170" s="198"/>
      <c r="C170" s="199"/>
      <c r="D170" s="199"/>
      <c r="E170" s="200" t="s">
        <v>23</v>
      </c>
      <c r="F170" s="284" t="s">
        <v>168</v>
      </c>
      <c r="G170" s="285"/>
      <c r="H170" s="285"/>
      <c r="I170" s="285"/>
      <c r="J170" s="199"/>
      <c r="K170" s="201">
        <v>64</v>
      </c>
      <c r="L170" s="199"/>
      <c r="M170" s="199"/>
      <c r="N170" s="199"/>
      <c r="O170" s="199"/>
      <c r="P170" s="199"/>
      <c r="Q170" s="199"/>
      <c r="R170" s="202"/>
      <c r="T170" s="203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204"/>
      <c r="AT170" s="205" t="s">
        <v>167</v>
      </c>
      <c r="AU170" s="205" t="s">
        <v>116</v>
      </c>
      <c r="AV170" s="12" t="s">
        <v>169</v>
      </c>
      <c r="AW170" s="12" t="s">
        <v>7</v>
      </c>
      <c r="AX170" s="12" t="s">
        <v>94</v>
      </c>
      <c r="AY170" s="205" t="s">
        <v>159</v>
      </c>
    </row>
    <row r="171" spans="2:65" s="10" customFormat="1" ht="16.5" customHeight="1">
      <c r="B171" s="182"/>
      <c r="C171" s="183"/>
      <c r="D171" s="183"/>
      <c r="E171" s="184" t="s">
        <v>23</v>
      </c>
      <c r="F171" s="311" t="s">
        <v>251</v>
      </c>
      <c r="G171" s="312"/>
      <c r="H171" s="312"/>
      <c r="I171" s="312"/>
      <c r="J171" s="183"/>
      <c r="K171" s="185" t="s">
        <v>23</v>
      </c>
      <c r="L171" s="183"/>
      <c r="M171" s="183"/>
      <c r="N171" s="183"/>
      <c r="O171" s="183"/>
      <c r="P171" s="183"/>
      <c r="Q171" s="183"/>
      <c r="R171" s="186"/>
      <c r="T171" s="187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8"/>
      <c r="AT171" s="189" t="s">
        <v>167</v>
      </c>
      <c r="AU171" s="189" t="s">
        <v>116</v>
      </c>
      <c r="AV171" s="10" t="s">
        <v>94</v>
      </c>
      <c r="AW171" s="10" t="s">
        <v>7</v>
      </c>
      <c r="AX171" s="10" t="s">
        <v>86</v>
      </c>
      <c r="AY171" s="189" t="s">
        <v>159</v>
      </c>
    </row>
    <row r="172" spans="2:65" s="1" customFormat="1" ht="25.5" customHeight="1">
      <c r="B172" s="37"/>
      <c r="C172" s="174" t="s">
        <v>252</v>
      </c>
      <c r="D172" s="174" t="s">
        <v>160</v>
      </c>
      <c r="E172" s="175" t="s">
        <v>253</v>
      </c>
      <c r="F172" s="286" t="s">
        <v>254</v>
      </c>
      <c r="G172" s="286"/>
      <c r="H172" s="286"/>
      <c r="I172" s="286"/>
      <c r="J172" s="176" t="s">
        <v>199</v>
      </c>
      <c r="K172" s="177">
        <v>180</v>
      </c>
      <c r="L172" s="178">
        <v>0</v>
      </c>
      <c r="M172" s="287">
        <v>0</v>
      </c>
      <c r="N172" s="288"/>
      <c r="O172" s="288"/>
      <c r="P172" s="277">
        <f>ROUND(V172*K172,2)</f>
        <v>0</v>
      </c>
      <c r="Q172" s="277"/>
      <c r="R172" s="39"/>
      <c r="T172" s="179" t="s">
        <v>23</v>
      </c>
      <c r="U172" s="46" t="s">
        <v>49</v>
      </c>
      <c r="V172" s="126">
        <f>L172+M172</f>
        <v>0</v>
      </c>
      <c r="W172" s="126">
        <f>ROUND(L172*K172,2)</f>
        <v>0</v>
      </c>
      <c r="X172" s="126">
        <f>ROUND(M172*K172,2)</f>
        <v>0</v>
      </c>
      <c r="Y172" s="38"/>
      <c r="Z172" s="180">
        <f>Y172*K172</f>
        <v>0</v>
      </c>
      <c r="AA172" s="180">
        <v>5.0000000000000002E-5</v>
      </c>
      <c r="AB172" s="180">
        <f>AA172*K172</f>
        <v>9.0000000000000011E-3</v>
      </c>
      <c r="AC172" s="180">
        <v>0</v>
      </c>
      <c r="AD172" s="181">
        <f>AC172*K172</f>
        <v>0</v>
      </c>
      <c r="AR172" s="20" t="s">
        <v>169</v>
      </c>
      <c r="AT172" s="20" t="s">
        <v>160</v>
      </c>
      <c r="AU172" s="20" t="s">
        <v>116</v>
      </c>
      <c r="AY172" s="20" t="s">
        <v>159</v>
      </c>
      <c r="BE172" s="113">
        <f>IF(U172="základní",P172,0)</f>
        <v>0</v>
      </c>
      <c r="BF172" s="113">
        <f>IF(U172="snížená",P172,0)</f>
        <v>0</v>
      </c>
      <c r="BG172" s="113">
        <f>IF(U172="zákl. přenesená",P172,0)</f>
        <v>0</v>
      </c>
      <c r="BH172" s="113">
        <f>IF(U172="sníž. přenesená",P172,0)</f>
        <v>0</v>
      </c>
      <c r="BI172" s="113">
        <f>IF(U172="nulová",P172,0)</f>
        <v>0</v>
      </c>
      <c r="BJ172" s="20" t="s">
        <v>94</v>
      </c>
      <c r="BK172" s="113">
        <f>ROUND(V172*K172,2)</f>
        <v>0</v>
      </c>
      <c r="BL172" s="20" t="s">
        <v>169</v>
      </c>
      <c r="BM172" s="20" t="s">
        <v>255</v>
      </c>
    </row>
    <row r="173" spans="2:65" s="11" customFormat="1" ht="16.5" customHeight="1">
      <c r="B173" s="190"/>
      <c r="C173" s="191"/>
      <c r="D173" s="191"/>
      <c r="E173" s="192" t="s">
        <v>23</v>
      </c>
      <c r="F173" s="313" t="s">
        <v>218</v>
      </c>
      <c r="G173" s="314"/>
      <c r="H173" s="314"/>
      <c r="I173" s="314"/>
      <c r="J173" s="191"/>
      <c r="K173" s="193">
        <v>180</v>
      </c>
      <c r="L173" s="191"/>
      <c r="M173" s="191"/>
      <c r="N173" s="191"/>
      <c r="O173" s="191"/>
      <c r="P173" s="191"/>
      <c r="Q173" s="191"/>
      <c r="R173" s="194"/>
      <c r="T173" s="195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6"/>
      <c r="AT173" s="197" t="s">
        <v>167</v>
      </c>
      <c r="AU173" s="197" t="s">
        <v>116</v>
      </c>
      <c r="AV173" s="11" t="s">
        <v>116</v>
      </c>
      <c r="AW173" s="11" t="s">
        <v>7</v>
      </c>
      <c r="AX173" s="11" t="s">
        <v>86</v>
      </c>
      <c r="AY173" s="197" t="s">
        <v>159</v>
      </c>
    </row>
    <row r="174" spans="2:65" s="12" customFormat="1" ht="16.5" customHeight="1">
      <c r="B174" s="198"/>
      <c r="C174" s="199"/>
      <c r="D174" s="199"/>
      <c r="E174" s="200" t="s">
        <v>23</v>
      </c>
      <c r="F174" s="284" t="s">
        <v>168</v>
      </c>
      <c r="G174" s="285"/>
      <c r="H174" s="285"/>
      <c r="I174" s="285"/>
      <c r="J174" s="199"/>
      <c r="K174" s="201">
        <v>180</v>
      </c>
      <c r="L174" s="199"/>
      <c r="M174" s="199"/>
      <c r="N174" s="199"/>
      <c r="O174" s="199"/>
      <c r="P174" s="199"/>
      <c r="Q174" s="199"/>
      <c r="R174" s="202"/>
      <c r="T174" s="203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204"/>
      <c r="AT174" s="205" t="s">
        <v>167</v>
      </c>
      <c r="AU174" s="205" t="s">
        <v>116</v>
      </c>
      <c r="AV174" s="12" t="s">
        <v>169</v>
      </c>
      <c r="AW174" s="12" t="s">
        <v>7</v>
      </c>
      <c r="AX174" s="12" t="s">
        <v>94</v>
      </c>
      <c r="AY174" s="205" t="s">
        <v>159</v>
      </c>
    </row>
    <row r="175" spans="2:65" s="1" customFormat="1" ht="25.5" customHeight="1">
      <c r="B175" s="37"/>
      <c r="C175" s="174" t="s">
        <v>256</v>
      </c>
      <c r="D175" s="174" t="s">
        <v>160</v>
      </c>
      <c r="E175" s="175" t="s">
        <v>257</v>
      </c>
      <c r="F175" s="286" t="s">
        <v>258</v>
      </c>
      <c r="G175" s="286"/>
      <c r="H175" s="286"/>
      <c r="I175" s="286"/>
      <c r="J175" s="176" t="s">
        <v>199</v>
      </c>
      <c r="K175" s="177">
        <v>32</v>
      </c>
      <c r="L175" s="178">
        <v>0</v>
      </c>
      <c r="M175" s="287">
        <v>0</v>
      </c>
      <c r="N175" s="288"/>
      <c r="O175" s="288"/>
      <c r="P175" s="277">
        <f>ROUND(V175*K175,2)</f>
        <v>0</v>
      </c>
      <c r="Q175" s="277"/>
      <c r="R175" s="39"/>
      <c r="T175" s="179" t="s">
        <v>23</v>
      </c>
      <c r="U175" s="46" t="s">
        <v>49</v>
      </c>
      <c r="V175" s="126">
        <f>L175+M175</f>
        <v>0</v>
      </c>
      <c r="W175" s="126">
        <f>ROUND(L175*K175,2)</f>
        <v>0</v>
      </c>
      <c r="X175" s="126">
        <f>ROUND(M175*K175,2)</f>
        <v>0</v>
      </c>
      <c r="Y175" s="38"/>
      <c r="Z175" s="180">
        <f>Y175*K175</f>
        <v>0</v>
      </c>
      <c r="AA175" s="180">
        <v>6.0000000000000002E-5</v>
      </c>
      <c r="AB175" s="180">
        <f>AA175*K175</f>
        <v>1.92E-3</v>
      </c>
      <c r="AC175" s="180">
        <v>0</v>
      </c>
      <c r="AD175" s="181">
        <f>AC175*K175</f>
        <v>0</v>
      </c>
      <c r="AR175" s="20" t="s">
        <v>169</v>
      </c>
      <c r="AT175" s="20" t="s">
        <v>160</v>
      </c>
      <c r="AU175" s="20" t="s">
        <v>116</v>
      </c>
      <c r="AY175" s="20" t="s">
        <v>159</v>
      </c>
      <c r="BE175" s="113">
        <f>IF(U175="základní",P175,0)</f>
        <v>0</v>
      </c>
      <c r="BF175" s="113">
        <f>IF(U175="snížená",P175,0)</f>
        <v>0</v>
      </c>
      <c r="BG175" s="113">
        <f>IF(U175="zákl. přenesená",P175,0)</f>
        <v>0</v>
      </c>
      <c r="BH175" s="113">
        <f>IF(U175="sníž. přenesená",P175,0)</f>
        <v>0</v>
      </c>
      <c r="BI175" s="113">
        <f>IF(U175="nulová",P175,0)</f>
        <v>0</v>
      </c>
      <c r="BJ175" s="20" t="s">
        <v>94</v>
      </c>
      <c r="BK175" s="113">
        <f>ROUND(V175*K175,2)</f>
        <v>0</v>
      </c>
      <c r="BL175" s="20" t="s">
        <v>169</v>
      </c>
      <c r="BM175" s="20" t="s">
        <v>259</v>
      </c>
    </row>
    <row r="176" spans="2:65" s="11" customFormat="1" ht="16.5" customHeight="1">
      <c r="B176" s="190"/>
      <c r="C176" s="191"/>
      <c r="D176" s="191"/>
      <c r="E176" s="192" t="s">
        <v>23</v>
      </c>
      <c r="F176" s="313" t="s">
        <v>260</v>
      </c>
      <c r="G176" s="314"/>
      <c r="H176" s="314"/>
      <c r="I176" s="314"/>
      <c r="J176" s="191"/>
      <c r="K176" s="193">
        <v>32</v>
      </c>
      <c r="L176" s="191"/>
      <c r="M176" s="191"/>
      <c r="N176" s="191"/>
      <c r="O176" s="191"/>
      <c r="P176" s="191"/>
      <c r="Q176" s="191"/>
      <c r="R176" s="194"/>
      <c r="T176" s="195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6"/>
      <c r="AT176" s="197" t="s">
        <v>167</v>
      </c>
      <c r="AU176" s="197" t="s">
        <v>116</v>
      </c>
      <c r="AV176" s="11" t="s">
        <v>116</v>
      </c>
      <c r="AW176" s="11" t="s">
        <v>7</v>
      </c>
      <c r="AX176" s="11" t="s">
        <v>86</v>
      </c>
      <c r="AY176" s="197" t="s">
        <v>159</v>
      </c>
    </row>
    <row r="177" spans="2:65" s="12" customFormat="1" ht="16.5" customHeight="1">
      <c r="B177" s="198"/>
      <c r="C177" s="199"/>
      <c r="D177" s="199"/>
      <c r="E177" s="200" t="s">
        <v>23</v>
      </c>
      <c r="F177" s="284" t="s">
        <v>168</v>
      </c>
      <c r="G177" s="285"/>
      <c r="H177" s="285"/>
      <c r="I177" s="285"/>
      <c r="J177" s="199"/>
      <c r="K177" s="201">
        <v>32</v>
      </c>
      <c r="L177" s="199"/>
      <c r="M177" s="199"/>
      <c r="N177" s="199"/>
      <c r="O177" s="199"/>
      <c r="P177" s="199"/>
      <c r="Q177" s="199"/>
      <c r="R177" s="202"/>
      <c r="T177" s="203"/>
      <c r="U177" s="199"/>
      <c r="V177" s="199"/>
      <c r="W177" s="199"/>
      <c r="X177" s="199"/>
      <c r="Y177" s="199"/>
      <c r="Z177" s="199"/>
      <c r="AA177" s="199"/>
      <c r="AB177" s="199"/>
      <c r="AC177" s="199"/>
      <c r="AD177" s="204"/>
      <c r="AT177" s="205" t="s">
        <v>167</v>
      </c>
      <c r="AU177" s="205" t="s">
        <v>116</v>
      </c>
      <c r="AV177" s="12" t="s">
        <v>169</v>
      </c>
      <c r="AW177" s="12" t="s">
        <v>7</v>
      </c>
      <c r="AX177" s="12" t="s">
        <v>94</v>
      </c>
      <c r="AY177" s="205" t="s">
        <v>159</v>
      </c>
    </row>
    <row r="178" spans="2:65" s="1" customFormat="1" ht="16.5" customHeight="1">
      <c r="B178" s="37"/>
      <c r="C178" s="214" t="s">
        <v>12</v>
      </c>
      <c r="D178" s="214" t="s">
        <v>190</v>
      </c>
      <c r="E178" s="215" t="s">
        <v>261</v>
      </c>
      <c r="F178" s="315" t="s">
        <v>262</v>
      </c>
      <c r="G178" s="315"/>
      <c r="H178" s="315"/>
      <c r="I178" s="315"/>
      <c r="J178" s="216" t="s">
        <v>263</v>
      </c>
      <c r="K178" s="217">
        <v>180</v>
      </c>
      <c r="L178" s="218">
        <v>0</v>
      </c>
      <c r="M178" s="316"/>
      <c r="N178" s="316"/>
      <c r="O178" s="317"/>
      <c r="P178" s="277">
        <f>ROUND(V178*K178,2)</f>
        <v>0</v>
      </c>
      <c r="Q178" s="277"/>
      <c r="R178" s="39"/>
      <c r="T178" s="179" t="s">
        <v>23</v>
      </c>
      <c r="U178" s="46" t="s">
        <v>49</v>
      </c>
      <c r="V178" s="126">
        <f>L178+M178</f>
        <v>0</v>
      </c>
      <c r="W178" s="126">
        <f>ROUND(L178*K178,2)</f>
        <v>0</v>
      </c>
      <c r="X178" s="126">
        <f>ROUND(M178*K178,2)</f>
        <v>0</v>
      </c>
      <c r="Y178" s="38"/>
      <c r="Z178" s="180">
        <f>Y178*K178</f>
        <v>0</v>
      </c>
      <c r="AA178" s="180">
        <v>0.65</v>
      </c>
      <c r="AB178" s="180">
        <f>AA178*K178</f>
        <v>117</v>
      </c>
      <c r="AC178" s="180">
        <v>0</v>
      </c>
      <c r="AD178" s="181">
        <f>AC178*K178</f>
        <v>0</v>
      </c>
      <c r="AR178" s="20" t="s">
        <v>194</v>
      </c>
      <c r="AT178" s="20" t="s">
        <v>190</v>
      </c>
      <c r="AU178" s="20" t="s">
        <v>116</v>
      </c>
      <c r="AY178" s="20" t="s">
        <v>159</v>
      </c>
      <c r="BE178" s="113">
        <f>IF(U178="základní",P178,0)</f>
        <v>0</v>
      </c>
      <c r="BF178" s="113">
        <f>IF(U178="snížená",P178,0)</f>
        <v>0</v>
      </c>
      <c r="BG178" s="113">
        <f>IF(U178="zákl. přenesená",P178,0)</f>
        <v>0</v>
      </c>
      <c r="BH178" s="113">
        <f>IF(U178="sníž. přenesená",P178,0)</f>
        <v>0</v>
      </c>
      <c r="BI178" s="113">
        <f>IF(U178="nulová",P178,0)</f>
        <v>0</v>
      </c>
      <c r="BJ178" s="20" t="s">
        <v>94</v>
      </c>
      <c r="BK178" s="113">
        <f>ROUND(V178*K178,2)</f>
        <v>0</v>
      </c>
      <c r="BL178" s="20" t="s">
        <v>169</v>
      </c>
      <c r="BM178" s="20" t="s">
        <v>264</v>
      </c>
    </row>
    <row r="179" spans="2:65" s="11" customFormat="1" ht="16.5" customHeight="1">
      <c r="B179" s="190"/>
      <c r="C179" s="191"/>
      <c r="D179" s="191"/>
      <c r="E179" s="192" t="s">
        <v>23</v>
      </c>
      <c r="F179" s="313" t="s">
        <v>265</v>
      </c>
      <c r="G179" s="314"/>
      <c r="H179" s="314"/>
      <c r="I179" s="314"/>
      <c r="J179" s="191"/>
      <c r="K179" s="193">
        <v>180</v>
      </c>
      <c r="L179" s="191"/>
      <c r="M179" s="191"/>
      <c r="N179" s="191"/>
      <c r="O179" s="191"/>
      <c r="P179" s="191"/>
      <c r="Q179" s="191"/>
      <c r="R179" s="194"/>
      <c r="T179" s="195"/>
      <c r="U179" s="191"/>
      <c r="V179" s="191"/>
      <c r="W179" s="191"/>
      <c r="X179" s="191"/>
      <c r="Y179" s="191"/>
      <c r="Z179" s="191"/>
      <c r="AA179" s="191"/>
      <c r="AB179" s="191"/>
      <c r="AC179" s="191"/>
      <c r="AD179" s="196"/>
      <c r="AT179" s="197" t="s">
        <v>167</v>
      </c>
      <c r="AU179" s="197" t="s">
        <v>116</v>
      </c>
      <c r="AV179" s="11" t="s">
        <v>116</v>
      </c>
      <c r="AW179" s="11" t="s">
        <v>7</v>
      </c>
      <c r="AX179" s="11" t="s">
        <v>86</v>
      </c>
      <c r="AY179" s="197" t="s">
        <v>159</v>
      </c>
    </row>
    <row r="180" spans="2:65" s="12" customFormat="1" ht="16.5" customHeight="1">
      <c r="B180" s="198"/>
      <c r="C180" s="199"/>
      <c r="D180" s="199"/>
      <c r="E180" s="200" t="s">
        <v>23</v>
      </c>
      <c r="F180" s="284" t="s">
        <v>168</v>
      </c>
      <c r="G180" s="285"/>
      <c r="H180" s="285"/>
      <c r="I180" s="285"/>
      <c r="J180" s="199"/>
      <c r="K180" s="201">
        <v>180</v>
      </c>
      <c r="L180" s="199"/>
      <c r="M180" s="199"/>
      <c r="N180" s="199"/>
      <c r="O180" s="199"/>
      <c r="P180" s="199"/>
      <c r="Q180" s="199"/>
      <c r="R180" s="202"/>
      <c r="T180" s="203"/>
      <c r="U180" s="199"/>
      <c r="V180" s="199"/>
      <c r="W180" s="199"/>
      <c r="X180" s="199"/>
      <c r="Y180" s="199"/>
      <c r="Z180" s="199"/>
      <c r="AA180" s="199"/>
      <c r="AB180" s="199"/>
      <c r="AC180" s="199"/>
      <c r="AD180" s="204"/>
      <c r="AT180" s="205" t="s">
        <v>167</v>
      </c>
      <c r="AU180" s="205" t="s">
        <v>116</v>
      </c>
      <c r="AV180" s="12" t="s">
        <v>169</v>
      </c>
      <c r="AW180" s="12" t="s">
        <v>7</v>
      </c>
      <c r="AX180" s="12" t="s">
        <v>94</v>
      </c>
      <c r="AY180" s="205" t="s">
        <v>159</v>
      </c>
    </row>
    <row r="181" spans="2:65" s="1" customFormat="1" ht="25.5" customHeight="1">
      <c r="B181" s="37"/>
      <c r="C181" s="214" t="s">
        <v>266</v>
      </c>
      <c r="D181" s="214" t="s">
        <v>190</v>
      </c>
      <c r="E181" s="215" t="s">
        <v>267</v>
      </c>
      <c r="F181" s="315" t="s">
        <v>268</v>
      </c>
      <c r="G181" s="315"/>
      <c r="H181" s="315"/>
      <c r="I181" s="315"/>
      <c r="J181" s="216" t="s">
        <v>263</v>
      </c>
      <c r="K181" s="217">
        <v>131.84</v>
      </c>
      <c r="L181" s="218">
        <v>0</v>
      </c>
      <c r="M181" s="316"/>
      <c r="N181" s="316"/>
      <c r="O181" s="317"/>
      <c r="P181" s="277">
        <f>ROUND(V181*K181,2)</f>
        <v>0</v>
      </c>
      <c r="Q181" s="277"/>
      <c r="R181" s="39"/>
      <c r="T181" s="179" t="s">
        <v>23</v>
      </c>
      <c r="U181" s="46" t="s">
        <v>49</v>
      </c>
      <c r="V181" s="126">
        <f>L181+M181</f>
        <v>0</v>
      </c>
      <c r="W181" s="126">
        <f>ROUND(L181*K181,2)</f>
        <v>0</v>
      </c>
      <c r="X181" s="126">
        <f>ROUND(M181*K181,2)</f>
        <v>0</v>
      </c>
      <c r="Y181" s="38"/>
      <c r="Z181" s="180">
        <f>Y181*K181</f>
        <v>0</v>
      </c>
      <c r="AA181" s="180">
        <v>0.65</v>
      </c>
      <c r="AB181" s="180">
        <f>AA181*K181</f>
        <v>85.696000000000012</v>
      </c>
      <c r="AC181" s="180">
        <v>0</v>
      </c>
      <c r="AD181" s="181">
        <f>AC181*K181</f>
        <v>0</v>
      </c>
      <c r="AR181" s="20" t="s">
        <v>194</v>
      </c>
      <c r="AT181" s="20" t="s">
        <v>190</v>
      </c>
      <c r="AU181" s="20" t="s">
        <v>116</v>
      </c>
      <c r="AY181" s="20" t="s">
        <v>159</v>
      </c>
      <c r="BE181" s="113">
        <f>IF(U181="základní",P181,0)</f>
        <v>0</v>
      </c>
      <c r="BF181" s="113">
        <f>IF(U181="snížená",P181,0)</f>
        <v>0</v>
      </c>
      <c r="BG181" s="113">
        <f>IF(U181="zákl. přenesená",P181,0)</f>
        <v>0</v>
      </c>
      <c r="BH181" s="113">
        <f>IF(U181="sníž. přenesená",P181,0)</f>
        <v>0</v>
      </c>
      <c r="BI181" s="113">
        <f>IF(U181="nulová",P181,0)</f>
        <v>0</v>
      </c>
      <c r="BJ181" s="20" t="s">
        <v>94</v>
      </c>
      <c r="BK181" s="113">
        <f>ROUND(V181*K181,2)</f>
        <v>0</v>
      </c>
      <c r="BL181" s="20" t="s">
        <v>169</v>
      </c>
      <c r="BM181" s="20" t="s">
        <v>269</v>
      </c>
    </row>
    <row r="182" spans="2:65" s="11" customFormat="1" ht="16.5" customHeight="1">
      <c r="B182" s="190"/>
      <c r="C182" s="191"/>
      <c r="D182" s="191"/>
      <c r="E182" s="192" t="s">
        <v>23</v>
      </c>
      <c r="F182" s="313" t="s">
        <v>270</v>
      </c>
      <c r="G182" s="314"/>
      <c r="H182" s="314"/>
      <c r="I182" s="314"/>
      <c r="J182" s="191"/>
      <c r="K182" s="193">
        <v>98.88</v>
      </c>
      <c r="L182" s="191"/>
      <c r="M182" s="191"/>
      <c r="N182" s="191"/>
      <c r="O182" s="191"/>
      <c r="P182" s="191"/>
      <c r="Q182" s="191"/>
      <c r="R182" s="194"/>
      <c r="T182" s="195"/>
      <c r="U182" s="191"/>
      <c r="V182" s="191"/>
      <c r="W182" s="191"/>
      <c r="X182" s="191"/>
      <c r="Y182" s="191"/>
      <c r="Z182" s="191"/>
      <c r="AA182" s="191"/>
      <c r="AB182" s="191"/>
      <c r="AC182" s="191"/>
      <c r="AD182" s="196"/>
      <c r="AT182" s="197" t="s">
        <v>167</v>
      </c>
      <c r="AU182" s="197" t="s">
        <v>116</v>
      </c>
      <c r="AV182" s="11" t="s">
        <v>116</v>
      </c>
      <c r="AW182" s="11" t="s">
        <v>7</v>
      </c>
      <c r="AX182" s="11" t="s">
        <v>86</v>
      </c>
      <c r="AY182" s="197" t="s">
        <v>159</v>
      </c>
    </row>
    <row r="183" spans="2:65" s="11" customFormat="1" ht="16.5" customHeight="1">
      <c r="B183" s="190"/>
      <c r="C183" s="191"/>
      <c r="D183" s="191"/>
      <c r="E183" s="192" t="s">
        <v>23</v>
      </c>
      <c r="F183" s="282" t="s">
        <v>271</v>
      </c>
      <c r="G183" s="283"/>
      <c r="H183" s="283"/>
      <c r="I183" s="283"/>
      <c r="J183" s="191"/>
      <c r="K183" s="193">
        <v>32.96</v>
      </c>
      <c r="L183" s="191"/>
      <c r="M183" s="191"/>
      <c r="N183" s="191"/>
      <c r="O183" s="191"/>
      <c r="P183" s="191"/>
      <c r="Q183" s="191"/>
      <c r="R183" s="194"/>
      <c r="T183" s="195"/>
      <c r="U183" s="191"/>
      <c r="V183" s="191"/>
      <c r="W183" s="191"/>
      <c r="X183" s="191"/>
      <c r="Y183" s="191"/>
      <c r="Z183" s="191"/>
      <c r="AA183" s="191"/>
      <c r="AB183" s="191"/>
      <c r="AC183" s="191"/>
      <c r="AD183" s="196"/>
      <c r="AT183" s="197" t="s">
        <v>167</v>
      </c>
      <c r="AU183" s="197" t="s">
        <v>116</v>
      </c>
      <c r="AV183" s="11" t="s">
        <v>116</v>
      </c>
      <c r="AW183" s="11" t="s">
        <v>7</v>
      </c>
      <c r="AX183" s="11" t="s">
        <v>86</v>
      </c>
      <c r="AY183" s="197" t="s">
        <v>159</v>
      </c>
    </row>
    <row r="184" spans="2:65" s="12" customFormat="1" ht="16.5" customHeight="1">
      <c r="B184" s="198"/>
      <c r="C184" s="199"/>
      <c r="D184" s="199"/>
      <c r="E184" s="200" t="s">
        <v>23</v>
      </c>
      <c r="F184" s="284" t="s">
        <v>168</v>
      </c>
      <c r="G184" s="285"/>
      <c r="H184" s="285"/>
      <c r="I184" s="285"/>
      <c r="J184" s="199"/>
      <c r="K184" s="201">
        <v>131.84</v>
      </c>
      <c r="L184" s="199"/>
      <c r="M184" s="199"/>
      <c r="N184" s="199"/>
      <c r="O184" s="199"/>
      <c r="P184" s="199"/>
      <c r="Q184" s="199"/>
      <c r="R184" s="202"/>
      <c r="T184" s="203"/>
      <c r="U184" s="199"/>
      <c r="V184" s="199"/>
      <c r="W184" s="199"/>
      <c r="X184" s="199"/>
      <c r="Y184" s="199"/>
      <c r="Z184" s="199"/>
      <c r="AA184" s="199"/>
      <c r="AB184" s="199"/>
      <c r="AC184" s="199"/>
      <c r="AD184" s="204"/>
      <c r="AT184" s="205" t="s">
        <v>167</v>
      </c>
      <c r="AU184" s="205" t="s">
        <v>116</v>
      </c>
      <c r="AV184" s="12" t="s">
        <v>169</v>
      </c>
      <c r="AW184" s="12" t="s">
        <v>7</v>
      </c>
      <c r="AX184" s="12" t="s">
        <v>94</v>
      </c>
      <c r="AY184" s="205" t="s">
        <v>159</v>
      </c>
    </row>
    <row r="185" spans="2:65" s="1" customFormat="1" ht="25.5" customHeight="1">
      <c r="B185" s="37"/>
      <c r="C185" s="174" t="s">
        <v>272</v>
      </c>
      <c r="D185" s="174" t="s">
        <v>160</v>
      </c>
      <c r="E185" s="175" t="s">
        <v>273</v>
      </c>
      <c r="F185" s="286" t="s">
        <v>274</v>
      </c>
      <c r="G185" s="286"/>
      <c r="H185" s="286"/>
      <c r="I185" s="286"/>
      <c r="J185" s="176" t="s">
        <v>199</v>
      </c>
      <c r="K185" s="177">
        <v>32</v>
      </c>
      <c r="L185" s="178">
        <v>0</v>
      </c>
      <c r="M185" s="287">
        <v>0</v>
      </c>
      <c r="N185" s="288"/>
      <c r="O185" s="288"/>
      <c r="P185" s="277">
        <f>ROUND(V185*K185,2)</f>
        <v>0</v>
      </c>
      <c r="Q185" s="277"/>
      <c r="R185" s="39"/>
      <c r="T185" s="179" t="s">
        <v>23</v>
      </c>
      <c r="U185" s="46" t="s">
        <v>49</v>
      </c>
      <c r="V185" s="126">
        <f>L185+M185</f>
        <v>0</v>
      </c>
      <c r="W185" s="126">
        <f>ROUND(L185*K185,2)</f>
        <v>0</v>
      </c>
      <c r="X185" s="126">
        <f>ROUND(M185*K185,2)</f>
        <v>0</v>
      </c>
      <c r="Y185" s="38"/>
      <c r="Z185" s="180">
        <f>Y185*K185</f>
        <v>0</v>
      </c>
      <c r="AA185" s="180">
        <v>6.0000000000000002E-5</v>
      </c>
      <c r="AB185" s="180">
        <f>AA185*K185</f>
        <v>1.92E-3</v>
      </c>
      <c r="AC185" s="180">
        <v>0</v>
      </c>
      <c r="AD185" s="181">
        <f>AC185*K185</f>
        <v>0</v>
      </c>
      <c r="AR185" s="20" t="s">
        <v>169</v>
      </c>
      <c r="AT185" s="20" t="s">
        <v>160</v>
      </c>
      <c r="AU185" s="20" t="s">
        <v>116</v>
      </c>
      <c r="AY185" s="20" t="s">
        <v>159</v>
      </c>
      <c r="BE185" s="113">
        <f>IF(U185="základní",P185,0)</f>
        <v>0</v>
      </c>
      <c r="BF185" s="113">
        <f>IF(U185="snížená",P185,0)</f>
        <v>0</v>
      </c>
      <c r="BG185" s="113">
        <f>IF(U185="zákl. přenesená",P185,0)</f>
        <v>0</v>
      </c>
      <c r="BH185" s="113">
        <f>IF(U185="sníž. přenesená",P185,0)</f>
        <v>0</v>
      </c>
      <c r="BI185" s="113">
        <f>IF(U185="nulová",P185,0)</f>
        <v>0</v>
      </c>
      <c r="BJ185" s="20" t="s">
        <v>94</v>
      </c>
      <c r="BK185" s="113">
        <f>ROUND(V185*K185,2)</f>
        <v>0</v>
      </c>
      <c r="BL185" s="20" t="s">
        <v>169</v>
      </c>
      <c r="BM185" s="20" t="s">
        <v>275</v>
      </c>
    </row>
    <row r="186" spans="2:65" s="11" customFormat="1" ht="16.5" customHeight="1">
      <c r="B186" s="190"/>
      <c r="C186" s="191"/>
      <c r="D186" s="191"/>
      <c r="E186" s="192" t="s">
        <v>23</v>
      </c>
      <c r="F186" s="313" t="s">
        <v>276</v>
      </c>
      <c r="G186" s="314"/>
      <c r="H186" s="314"/>
      <c r="I186" s="314"/>
      <c r="J186" s="191"/>
      <c r="K186" s="193">
        <v>32</v>
      </c>
      <c r="L186" s="191"/>
      <c r="M186" s="191"/>
      <c r="N186" s="191"/>
      <c r="O186" s="191"/>
      <c r="P186" s="191"/>
      <c r="Q186" s="191"/>
      <c r="R186" s="194"/>
      <c r="T186" s="195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6"/>
      <c r="AT186" s="197" t="s">
        <v>167</v>
      </c>
      <c r="AU186" s="197" t="s">
        <v>116</v>
      </c>
      <c r="AV186" s="11" t="s">
        <v>116</v>
      </c>
      <c r="AW186" s="11" t="s">
        <v>7</v>
      </c>
      <c r="AX186" s="11" t="s">
        <v>86</v>
      </c>
      <c r="AY186" s="197" t="s">
        <v>159</v>
      </c>
    </row>
    <row r="187" spans="2:65" s="12" customFormat="1" ht="16.5" customHeight="1">
      <c r="B187" s="198"/>
      <c r="C187" s="199"/>
      <c r="D187" s="199"/>
      <c r="E187" s="200" t="s">
        <v>23</v>
      </c>
      <c r="F187" s="284" t="s">
        <v>168</v>
      </c>
      <c r="G187" s="285"/>
      <c r="H187" s="285"/>
      <c r="I187" s="285"/>
      <c r="J187" s="199"/>
      <c r="K187" s="201">
        <v>32</v>
      </c>
      <c r="L187" s="199"/>
      <c r="M187" s="199"/>
      <c r="N187" s="199"/>
      <c r="O187" s="199"/>
      <c r="P187" s="199"/>
      <c r="Q187" s="199"/>
      <c r="R187" s="202"/>
      <c r="T187" s="203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204"/>
      <c r="AT187" s="205" t="s">
        <v>167</v>
      </c>
      <c r="AU187" s="205" t="s">
        <v>116</v>
      </c>
      <c r="AV187" s="12" t="s">
        <v>169</v>
      </c>
      <c r="AW187" s="12" t="s">
        <v>7</v>
      </c>
      <c r="AX187" s="12" t="s">
        <v>94</v>
      </c>
      <c r="AY187" s="205" t="s">
        <v>159</v>
      </c>
    </row>
    <row r="188" spans="2:65" s="10" customFormat="1" ht="16.5" customHeight="1">
      <c r="B188" s="182"/>
      <c r="C188" s="183"/>
      <c r="D188" s="183"/>
      <c r="E188" s="184" t="s">
        <v>23</v>
      </c>
      <c r="F188" s="311" t="s">
        <v>277</v>
      </c>
      <c r="G188" s="312"/>
      <c r="H188" s="312"/>
      <c r="I188" s="312"/>
      <c r="J188" s="183"/>
      <c r="K188" s="185" t="s">
        <v>23</v>
      </c>
      <c r="L188" s="183"/>
      <c r="M188" s="183"/>
      <c r="N188" s="183"/>
      <c r="O188" s="183"/>
      <c r="P188" s="183"/>
      <c r="Q188" s="183"/>
      <c r="R188" s="186"/>
      <c r="T188" s="187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8"/>
      <c r="AT188" s="189" t="s">
        <v>167</v>
      </c>
      <c r="AU188" s="189" t="s">
        <v>116</v>
      </c>
      <c r="AV188" s="10" t="s">
        <v>94</v>
      </c>
      <c r="AW188" s="10" t="s">
        <v>7</v>
      </c>
      <c r="AX188" s="10" t="s">
        <v>86</v>
      </c>
      <c r="AY188" s="189" t="s">
        <v>159</v>
      </c>
    </row>
    <row r="189" spans="2:65" s="10" customFormat="1" ht="16.5" customHeight="1">
      <c r="B189" s="182"/>
      <c r="C189" s="183"/>
      <c r="D189" s="183"/>
      <c r="E189" s="184" t="s">
        <v>23</v>
      </c>
      <c r="F189" s="311" t="s">
        <v>278</v>
      </c>
      <c r="G189" s="312"/>
      <c r="H189" s="312"/>
      <c r="I189" s="312"/>
      <c r="J189" s="183"/>
      <c r="K189" s="185" t="s">
        <v>23</v>
      </c>
      <c r="L189" s="183"/>
      <c r="M189" s="183"/>
      <c r="N189" s="183"/>
      <c r="O189" s="183"/>
      <c r="P189" s="183"/>
      <c r="Q189" s="183"/>
      <c r="R189" s="186"/>
      <c r="T189" s="187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8"/>
      <c r="AT189" s="189" t="s">
        <v>167</v>
      </c>
      <c r="AU189" s="189" t="s">
        <v>116</v>
      </c>
      <c r="AV189" s="10" t="s">
        <v>94</v>
      </c>
      <c r="AW189" s="10" t="s">
        <v>7</v>
      </c>
      <c r="AX189" s="10" t="s">
        <v>86</v>
      </c>
      <c r="AY189" s="189" t="s">
        <v>159</v>
      </c>
    </row>
    <row r="190" spans="2:65" s="1" customFormat="1" ht="25.5" customHeight="1">
      <c r="B190" s="37"/>
      <c r="C190" s="174" t="s">
        <v>279</v>
      </c>
      <c r="D190" s="174" t="s">
        <v>160</v>
      </c>
      <c r="E190" s="175" t="s">
        <v>280</v>
      </c>
      <c r="F190" s="286" t="s">
        <v>281</v>
      </c>
      <c r="G190" s="286"/>
      <c r="H190" s="286"/>
      <c r="I190" s="286"/>
      <c r="J190" s="176" t="s">
        <v>182</v>
      </c>
      <c r="K190" s="177">
        <v>40.192</v>
      </c>
      <c r="L190" s="178">
        <v>0</v>
      </c>
      <c r="M190" s="287">
        <v>0</v>
      </c>
      <c r="N190" s="288"/>
      <c r="O190" s="288"/>
      <c r="P190" s="277">
        <f>ROUND(V190*K190,2)</f>
        <v>0</v>
      </c>
      <c r="Q190" s="277"/>
      <c r="R190" s="39"/>
      <c r="T190" s="179" t="s">
        <v>23</v>
      </c>
      <c r="U190" s="46" t="s">
        <v>49</v>
      </c>
      <c r="V190" s="126">
        <f>L190+M190</f>
        <v>0</v>
      </c>
      <c r="W190" s="126">
        <f>ROUND(L190*K190,2)</f>
        <v>0</v>
      </c>
      <c r="X190" s="126">
        <f>ROUND(M190*K190,2)</f>
        <v>0</v>
      </c>
      <c r="Y190" s="38"/>
      <c r="Z190" s="180">
        <f>Y190*K190</f>
        <v>0</v>
      </c>
      <c r="AA190" s="180">
        <v>3.0000000000000001E-5</v>
      </c>
      <c r="AB190" s="180">
        <f>AA190*K190</f>
        <v>1.2057599999999999E-3</v>
      </c>
      <c r="AC190" s="180">
        <v>0</v>
      </c>
      <c r="AD190" s="181">
        <f>AC190*K190</f>
        <v>0</v>
      </c>
      <c r="AR190" s="20" t="s">
        <v>169</v>
      </c>
      <c r="AT190" s="20" t="s">
        <v>160</v>
      </c>
      <c r="AU190" s="20" t="s">
        <v>116</v>
      </c>
      <c r="AY190" s="20" t="s">
        <v>159</v>
      </c>
      <c r="BE190" s="113">
        <f>IF(U190="základní",P190,0)</f>
        <v>0</v>
      </c>
      <c r="BF190" s="113">
        <f>IF(U190="snížená",P190,0)</f>
        <v>0</v>
      </c>
      <c r="BG190" s="113">
        <f>IF(U190="zákl. přenesená",P190,0)</f>
        <v>0</v>
      </c>
      <c r="BH190" s="113">
        <f>IF(U190="sníž. přenesená",P190,0)</f>
        <v>0</v>
      </c>
      <c r="BI190" s="113">
        <f>IF(U190="nulová",P190,0)</f>
        <v>0</v>
      </c>
      <c r="BJ190" s="20" t="s">
        <v>94</v>
      </c>
      <c r="BK190" s="113">
        <f>ROUND(V190*K190,2)</f>
        <v>0</v>
      </c>
      <c r="BL190" s="20" t="s">
        <v>169</v>
      </c>
      <c r="BM190" s="20" t="s">
        <v>282</v>
      </c>
    </row>
    <row r="191" spans="2:65" s="11" customFormat="1" ht="16.5" customHeight="1">
      <c r="B191" s="190"/>
      <c r="C191" s="191"/>
      <c r="D191" s="191"/>
      <c r="E191" s="192" t="s">
        <v>23</v>
      </c>
      <c r="F191" s="313" t="s">
        <v>283</v>
      </c>
      <c r="G191" s="314"/>
      <c r="H191" s="314"/>
      <c r="I191" s="314"/>
      <c r="J191" s="191"/>
      <c r="K191" s="193">
        <v>40.192</v>
      </c>
      <c r="L191" s="191"/>
      <c r="M191" s="191"/>
      <c r="N191" s="191"/>
      <c r="O191" s="191"/>
      <c r="P191" s="191"/>
      <c r="Q191" s="191"/>
      <c r="R191" s="194"/>
      <c r="T191" s="195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6"/>
      <c r="AT191" s="197" t="s">
        <v>167</v>
      </c>
      <c r="AU191" s="197" t="s">
        <v>116</v>
      </c>
      <c r="AV191" s="11" t="s">
        <v>116</v>
      </c>
      <c r="AW191" s="11" t="s">
        <v>7</v>
      </c>
      <c r="AX191" s="11" t="s">
        <v>86</v>
      </c>
      <c r="AY191" s="197" t="s">
        <v>159</v>
      </c>
    </row>
    <row r="192" spans="2:65" s="12" customFormat="1" ht="16.5" customHeight="1">
      <c r="B192" s="198"/>
      <c r="C192" s="199"/>
      <c r="D192" s="199"/>
      <c r="E192" s="200" t="s">
        <v>23</v>
      </c>
      <c r="F192" s="284" t="s">
        <v>168</v>
      </c>
      <c r="G192" s="285"/>
      <c r="H192" s="285"/>
      <c r="I192" s="285"/>
      <c r="J192" s="199"/>
      <c r="K192" s="201">
        <v>40.192</v>
      </c>
      <c r="L192" s="199"/>
      <c r="M192" s="199"/>
      <c r="N192" s="199"/>
      <c r="O192" s="199"/>
      <c r="P192" s="199"/>
      <c r="Q192" s="199"/>
      <c r="R192" s="202"/>
      <c r="T192" s="203"/>
      <c r="U192" s="199"/>
      <c r="V192" s="199"/>
      <c r="W192" s="199"/>
      <c r="X192" s="199"/>
      <c r="Y192" s="199"/>
      <c r="Z192" s="199"/>
      <c r="AA192" s="199"/>
      <c r="AB192" s="199"/>
      <c r="AC192" s="199"/>
      <c r="AD192" s="204"/>
      <c r="AT192" s="205" t="s">
        <v>167</v>
      </c>
      <c r="AU192" s="205" t="s">
        <v>116</v>
      </c>
      <c r="AV192" s="12" t="s">
        <v>169</v>
      </c>
      <c r="AW192" s="12" t="s">
        <v>7</v>
      </c>
      <c r="AX192" s="12" t="s">
        <v>94</v>
      </c>
      <c r="AY192" s="205" t="s">
        <v>159</v>
      </c>
    </row>
    <row r="193" spans="2:65" s="10" customFormat="1" ht="16.5" customHeight="1">
      <c r="B193" s="182"/>
      <c r="C193" s="183"/>
      <c r="D193" s="183"/>
      <c r="E193" s="184" t="s">
        <v>23</v>
      </c>
      <c r="F193" s="311" t="s">
        <v>284</v>
      </c>
      <c r="G193" s="312"/>
      <c r="H193" s="312"/>
      <c r="I193" s="312"/>
      <c r="J193" s="183"/>
      <c r="K193" s="185" t="s">
        <v>23</v>
      </c>
      <c r="L193" s="183"/>
      <c r="M193" s="183"/>
      <c r="N193" s="183"/>
      <c r="O193" s="183"/>
      <c r="P193" s="183"/>
      <c r="Q193" s="183"/>
      <c r="R193" s="186"/>
      <c r="T193" s="187"/>
      <c r="U193" s="183"/>
      <c r="V193" s="183"/>
      <c r="W193" s="183"/>
      <c r="X193" s="183"/>
      <c r="Y193" s="183"/>
      <c r="Z193" s="183"/>
      <c r="AA193" s="183"/>
      <c r="AB193" s="183"/>
      <c r="AC193" s="183"/>
      <c r="AD193" s="188"/>
      <c r="AT193" s="189" t="s">
        <v>167</v>
      </c>
      <c r="AU193" s="189" t="s">
        <v>116</v>
      </c>
      <c r="AV193" s="10" t="s">
        <v>94</v>
      </c>
      <c r="AW193" s="10" t="s">
        <v>7</v>
      </c>
      <c r="AX193" s="10" t="s">
        <v>86</v>
      </c>
      <c r="AY193" s="189" t="s">
        <v>159</v>
      </c>
    </row>
    <row r="194" spans="2:65" s="1" customFormat="1" ht="16.5" customHeight="1">
      <c r="B194" s="37"/>
      <c r="C194" s="214" t="s">
        <v>285</v>
      </c>
      <c r="D194" s="214" t="s">
        <v>190</v>
      </c>
      <c r="E194" s="215" t="s">
        <v>286</v>
      </c>
      <c r="F194" s="315" t="s">
        <v>287</v>
      </c>
      <c r="G194" s="315"/>
      <c r="H194" s="315"/>
      <c r="I194" s="315"/>
      <c r="J194" s="216" t="s">
        <v>182</v>
      </c>
      <c r="K194" s="217">
        <v>48.23</v>
      </c>
      <c r="L194" s="218">
        <v>0</v>
      </c>
      <c r="M194" s="316"/>
      <c r="N194" s="316"/>
      <c r="O194" s="317"/>
      <c r="P194" s="277">
        <f>ROUND(V194*K194,2)</f>
        <v>0</v>
      </c>
      <c r="Q194" s="277"/>
      <c r="R194" s="39"/>
      <c r="T194" s="179" t="s">
        <v>23</v>
      </c>
      <c r="U194" s="46" t="s">
        <v>49</v>
      </c>
      <c r="V194" s="126">
        <f>L194+M194</f>
        <v>0</v>
      </c>
      <c r="W194" s="126">
        <f>ROUND(L194*K194,2)</f>
        <v>0</v>
      </c>
      <c r="X194" s="126">
        <f>ROUND(M194*K194,2)</f>
        <v>0</v>
      </c>
      <c r="Y194" s="38"/>
      <c r="Z194" s="180">
        <f>Y194*K194</f>
        <v>0</v>
      </c>
      <c r="AA194" s="180">
        <v>5.0000000000000001E-4</v>
      </c>
      <c r="AB194" s="180">
        <f>AA194*K194</f>
        <v>2.4114999999999998E-2</v>
      </c>
      <c r="AC194" s="180">
        <v>0</v>
      </c>
      <c r="AD194" s="181">
        <f>AC194*K194</f>
        <v>0</v>
      </c>
      <c r="AR194" s="20" t="s">
        <v>194</v>
      </c>
      <c r="AT194" s="20" t="s">
        <v>190</v>
      </c>
      <c r="AU194" s="20" t="s">
        <v>116</v>
      </c>
      <c r="AY194" s="20" t="s">
        <v>159</v>
      </c>
      <c r="BE194" s="113">
        <f>IF(U194="základní",P194,0)</f>
        <v>0</v>
      </c>
      <c r="BF194" s="113">
        <f>IF(U194="snížená",P194,0)</f>
        <v>0</v>
      </c>
      <c r="BG194" s="113">
        <f>IF(U194="zákl. přenesená",P194,0)</f>
        <v>0</v>
      </c>
      <c r="BH194" s="113">
        <f>IF(U194="sníž. přenesená",P194,0)</f>
        <v>0</v>
      </c>
      <c r="BI194" s="113">
        <f>IF(U194="nulová",P194,0)</f>
        <v>0</v>
      </c>
      <c r="BJ194" s="20" t="s">
        <v>94</v>
      </c>
      <c r="BK194" s="113">
        <f>ROUND(V194*K194,2)</f>
        <v>0</v>
      </c>
      <c r="BL194" s="20" t="s">
        <v>169</v>
      </c>
      <c r="BM194" s="20" t="s">
        <v>288</v>
      </c>
    </row>
    <row r="195" spans="2:65" s="11" customFormat="1" ht="16.5" customHeight="1">
      <c r="B195" s="190"/>
      <c r="C195" s="191"/>
      <c r="D195" s="191"/>
      <c r="E195" s="192" t="s">
        <v>23</v>
      </c>
      <c r="F195" s="313" t="s">
        <v>289</v>
      </c>
      <c r="G195" s="314"/>
      <c r="H195" s="314"/>
      <c r="I195" s="314"/>
      <c r="J195" s="191"/>
      <c r="K195" s="193">
        <v>48.23</v>
      </c>
      <c r="L195" s="191"/>
      <c r="M195" s="191"/>
      <c r="N195" s="191"/>
      <c r="O195" s="191"/>
      <c r="P195" s="191"/>
      <c r="Q195" s="191"/>
      <c r="R195" s="194"/>
      <c r="T195" s="195"/>
      <c r="U195" s="191"/>
      <c r="V195" s="191"/>
      <c r="W195" s="191"/>
      <c r="X195" s="191"/>
      <c r="Y195" s="191"/>
      <c r="Z195" s="191"/>
      <c r="AA195" s="191"/>
      <c r="AB195" s="191"/>
      <c r="AC195" s="191"/>
      <c r="AD195" s="196"/>
      <c r="AT195" s="197" t="s">
        <v>167</v>
      </c>
      <c r="AU195" s="197" t="s">
        <v>116</v>
      </c>
      <c r="AV195" s="11" t="s">
        <v>116</v>
      </c>
      <c r="AW195" s="11" t="s">
        <v>7</v>
      </c>
      <c r="AX195" s="11" t="s">
        <v>86</v>
      </c>
      <c r="AY195" s="197" t="s">
        <v>159</v>
      </c>
    </row>
    <row r="196" spans="2:65" s="12" customFormat="1" ht="16.5" customHeight="1">
      <c r="B196" s="198"/>
      <c r="C196" s="199"/>
      <c r="D196" s="199"/>
      <c r="E196" s="200" t="s">
        <v>23</v>
      </c>
      <c r="F196" s="284" t="s">
        <v>168</v>
      </c>
      <c r="G196" s="285"/>
      <c r="H196" s="285"/>
      <c r="I196" s="285"/>
      <c r="J196" s="199"/>
      <c r="K196" s="201">
        <v>48.23</v>
      </c>
      <c r="L196" s="199"/>
      <c r="M196" s="199"/>
      <c r="N196" s="199"/>
      <c r="O196" s="199"/>
      <c r="P196" s="199"/>
      <c r="Q196" s="199"/>
      <c r="R196" s="202"/>
      <c r="T196" s="203"/>
      <c r="U196" s="199"/>
      <c r="V196" s="199"/>
      <c r="W196" s="199"/>
      <c r="X196" s="199"/>
      <c r="Y196" s="199"/>
      <c r="Z196" s="199"/>
      <c r="AA196" s="199"/>
      <c r="AB196" s="199"/>
      <c r="AC196" s="199"/>
      <c r="AD196" s="204"/>
      <c r="AT196" s="205" t="s">
        <v>167</v>
      </c>
      <c r="AU196" s="205" t="s">
        <v>116</v>
      </c>
      <c r="AV196" s="12" t="s">
        <v>169</v>
      </c>
      <c r="AW196" s="12" t="s">
        <v>7</v>
      </c>
      <c r="AX196" s="12" t="s">
        <v>94</v>
      </c>
      <c r="AY196" s="205" t="s">
        <v>159</v>
      </c>
    </row>
    <row r="197" spans="2:65" s="1" customFormat="1" ht="16.5" customHeight="1">
      <c r="B197" s="37"/>
      <c r="C197" s="214" t="s">
        <v>290</v>
      </c>
      <c r="D197" s="214" t="s">
        <v>190</v>
      </c>
      <c r="E197" s="215" t="s">
        <v>291</v>
      </c>
      <c r="F197" s="315" t="s">
        <v>292</v>
      </c>
      <c r="G197" s="315"/>
      <c r="H197" s="315"/>
      <c r="I197" s="315"/>
      <c r="J197" s="216" t="s">
        <v>293</v>
      </c>
      <c r="K197" s="217">
        <v>3142</v>
      </c>
      <c r="L197" s="218">
        <v>0</v>
      </c>
      <c r="M197" s="316"/>
      <c r="N197" s="316"/>
      <c r="O197" s="317"/>
      <c r="P197" s="277">
        <f>ROUND(V197*K197,2)</f>
        <v>0</v>
      </c>
      <c r="Q197" s="277"/>
      <c r="R197" s="39"/>
      <c r="T197" s="179" t="s">
        <v>23</v>
      </c>
      <c r="U197" s="46" t="s">
        <v>49</v>
      </c>
      <c r="V197" s="126">
        <f>L197+M197</f>
        <v>0</v>
      </c>
      <c r="W197" s="126">
        <f>ROUND(L197*K197,2)</f>
        <v>0</v>
      </c>
      <c r="X197" s="126">
        <f>ROUND(M197*K197,2)</f>
        <v>0</v>
      </c>
      <c r="Y197" s="38"/>
      <c r="Z197" s="180">
        <f>Y197*K197</f>
        <v>0</v>
      </c>
      <c r="AA197" s="180">
        <v>0</v>
      </c>
      <c r="AB197" s="180">
        <f>AA197*K197</f>
        <v>0</v>
      </c>
      <c r="AC197" s="180">
        <v>0</v>
      </c>
      <c r="AD197" s="181">
        <f>AC197*K197</f>
        <v>0</v>
      </c>
      <c r="AR197" s="20" t="s">
        <v>194</v>
      </c>
      <c r="AT197" s="20" t="s">
        <v>190</v>
      </c>
      <c r="AU197" s="20" t="s">
        <v>116</v>
      </c>
      <c r="AY197" s="20" t="s">
        <v>159</v>
      </c>
      <c r="BE197" s="113">
        <f>IF(U197="základní",P197,0)</f>
        <v>0</v>
      </c>
      <c r="BF197" s="113">
        <f>IF(U197="snížená",P197,0)</f>
        <v>0</v>
      </c>
      <c r="BG197" s="113">
        <f>IF(U197="zákl. přenesená",P197,0)</f>
        <v>0</v>
      </c>
      <c r="BH197" s="113">
        <f>IF(U197="sníž. přenesená",P197,0)</f>
        <v>0</v>
      </c>
      <c r="BI197" s="113">
        <f>IF(U197="nulová",P197,0)</f>
        <v>0</v>
      </c>
      <c r="BJ197" s="20" t="s">
        <v>94</v>
      </c>
      <c r="BK197" s="113">
        <f>ROUND(V197*K197,2)</f>
        <v>0</v>
      </c>
      <c r="BL197" s="20" t="s">
        <v>169</v>
      </c>
      <c r="BM197" s="20" t="s">
        <v>294</v>
      </c>
    </row>
    <row r="198" spans="2:65" s="11" customFormat="1" ht="16.5" customHeight="1">
      <c r="B198" s="190"/>
      <c r="C198" s="191"/>
      <c r="D198" s="191"/>
      <c r="E198" s="192" t="s">
        <v>23</v>
      </c>
      <c r="F198" s="313" t="s">
        <v>295</v>
      </c>
      <c r="G198" s="314"/>
      <c r="H198" s="314"/>
      <c r="I198" s="314"/>
      <c r="J198" s="191"/>
      <c r="K198" s="193">
        <v>640</v>
      </c>
      <c r="L198" s="191"/>
      <c r="M198" s="191"/>
      <c r="N198" s="191"/>
      <c r="O198" s="191"/>
      <c r="P198" s="191"/>
      <c r="Q198" s="191"/>
      <c r="R198" s="194"/>
      <c r="T198" s="195"/>
      <c r="U198" s="191"/>
      <c r="V198" s="191"/>
      <c r="W198" s="191"/>
      <c r="X198" s="191"/>
      <c r="Y198" s="191"/>
      <c r="Z198" s="191"/>
      <c r="AA198" s="191"/>
      <c r="AB198" s="191"/>
      <c r="AC198" s="191"/>
      <c r="AD198" s="196"/>
      <c r="AT198" s="197" t="s">
        <v>167</v>
      </c>
      <c r="AU198" s="197" t="s">
        <v>116</v>
      </c>
      <c r="AV198" s="11" t="s">
        <v>116</v>
      </c>
      <c r="AW198" s="11" t="s">
        <v>7</v>
      </c>
      <c r="AX198" s="11" t="s">
        <v>86</v>
      </c>
      <c r="AY198" s="197" t="s">
        <v>159</v>
      </c>
    </row>
    <row r="199" spans="2:65" s="11" customFormat="1" ht="16.5" customHeight="1">
      <c r="B199" s="190"/>
      <c r="C199" s="191"/>
      <c r="D199" s="191"/>
      <c r="E199" s="192" t="s">
        <v>23</v>
      </c>
      <c r="F199" s="282" t="s">
        <v>296</v>
      </c>
      <c r="G199" s="283"/>
      <c r="H199" s="283"/>
      <c r="I199" s="283"/>
      <c r="J199" s="191"/>
      <c r="K199" s="193">
        <v>540</v>
      </c>
      <c r="L199" s="191"/>
      <c r="M199" s="191"/>
      <c r="N199" s="191"/>
      <c r="O199" s="191"/>
      <c r="P199" s="191"/>
      <c r="Q199" s="191"/>
      <c r="R199" s="194"/>
      <c r="T199" s="195"/>
      <c r="U199" s="191"/>
      <c r="V199" s="191"/>
      <c r="W199" s="191"/>
      <c r="X199" s="191"/>
      <c r="Y199" s="191"/>
      <c r="Z199" s="191"/>
      <c r="AA199" s="191"/>
      <c r="AB199" s="191"/>
      <c r="AC199" s="191"/>
      <c r="AD199" s="196"/>
      <c r="AT199" s="197" t="s">
        <v>167</v>
      </c>
      <c r="AU199" s="197" t="s">
        <v>116</v>
      </c>
      <c r="AV199" s="11" t="s">
        <v>116</v>
      </c>
      <c r="AW199" s="11" t="s">
        <v>7</v>
      </c>
      <c r="AX199" s="11" t="s">
        <v>86</v>
      </c>
      <c r="AY199" s="197" t="s">
        <v>159</v>
      </c>
    </row>
    <row r="200" spans="2:65" s="11" customFormat="1" ht="16.5" customHeight="1">
      <c r="B200" s="190"/>
      <c r="C200" s="191"/>
      <c r="D200" s="191"/>
      <c r="E200" s="192" t="s">
        <v>23</v>
      </c>
      <c r="F200" s="282" t="s">
        <v>297</v>
      </c>
      <c r="G200" s="283"/>
      <c r="H200" s="283"/>
      <c r="I200" s="283"/>
      <c r="J200" s="191"/>
      <c r="K200" s="193">
        <v>1962</v>
      </c>
      <c r="L200" s="191"/>
      <c r="M200" s="191"/>
      <c r="N200" s="191"/>
      <c r="O200" s="191"/>
      <c r="P200" s="191"/>
      <c r="Q200" s="191"/>
      <c r="R200" s="194"/>
      <c r="T200" s="195"/>
      <c r="U200" s="191"/>
      <c r="V200" s="191"/>
      <c r="W200" s="191"/>
      <c r="X200" s="191"/>
      <c r="Y200" s="191"/>
      <c r="Z200" s="191"/>
      <c r="AA200" s="191"/>
      <c r="AB200" s="191"/>
      <c r="AC200" s="191"/>
      <c r="AD200" s="196"/>
      <c r="AT200" s="197" t="s">
        <v>167</v>
      </c>
      <c r="AU200" s="197" t="s">
        <v>116</v>
      </c>
      <c r="AV200" s="11" t="s">
        <v>116</v>
      </c>
      <c r="AW200" s="11" t="s">
        <v>7</v>
      </c>
      <c r="AX200" s="11" t="s">
        <v>86</v>
      </c>
      <c r="AY200" s="197" t="s">
        <v>159</v>
      </c>
    </row>
    <row r="201" spans="2:65" s="12" customFormat="1" ht="16.5" customHeight="1">
      <c r="B201" s="198"/>
      <c r="C201" s="199"/>
      <c r="D201" s="199"/>
      <c r="E201" s="200" t="s">
        <v>23</v>
      </c>
      <c r="F201" s="284" t="s">
        <v>168</v>
      </c>
      <c r="G201" s="285"/>
      <c r="H201" s="285"/>
      <c r="I201" s="285"/>
      <c r="J201" s="199"/>
      <c r="K201" s="201">
        <v>3142</v>
      </c>
      <c r="L201" s="199"/>
      <c r="M201" s="199"/>
      <c r="N201" s="199"/>
      <c r="O201" s="199"/>
      <c r="P201" s="199"/>
      <c r="Q201" s="199"/>
      <c r="R201" s="202"/>
      <c r="T201" s="203"/>
      <c r="U201" s="199"/>
      <c r="V201" s="199"/>
      <c r="W201" s="199"/>
      <c r="X201" s="199"/>
      <c r="Y201" s="199"/>
      <c r="Z201" s="199"/>
      <c r="AA201" s="199"/>
      <c r="AB201" s="199"/>
      <c r="AC201" s="199"/>
      <c r="AD201" s="204"/>
      <c r="AT201" s="205" t="s">
        <v>167</v>
      </c>
      <c r="AU201" s="205" t="s">
        <v>116</v>
      </c>
      <c r="AV201" s="12" t="s">
        <v>169</v>
      </c>
      <c r="AW201" s="12" t="s">
        <v>7</v>
      </c>
      <c r="AX201" s="12" t="s">
        <v>94</v>
      </c>
      <c r="AY201" s="205" t="s">
        <v>159</v>
      </c>
    </row>
    <row r="202" spans="2:65" s="10" customFormat="1" ht="16.5" customHeight="1">
      <c r="B202" s="182"/>
      <c r="C202" s="183"/>
      <c r="D202" s="183"/>
      <c r="E202" s="184" t="s">
        <v>23</v>
      </c>
      <c r="F202" s="311" t="s">
        <v>298</v>
      </c>
      <c r="G202" s="312"/>
      <c r="H202" s="312"/>
      <c r="I202" s="312"/>
      <c r="J202" s="183"/>
      <c r="K202" s="185" t="s">
        <v>23</v>
      </c>
      <c r="L202" s="183"/>
      <c r="M202" s="183"/>
      <c r="N202" s="183"/>
      <c r="O202" s="183"/>
      <c r="P202" s="183"/>
      <c r="Q202" s="183"/>
      <c r="R202" s="186"/>
      <c r="T202" s="187"/>
      <c r="U202" s="183"/>
      <c r="V202" s="183"/>
      <c r="W202" s="183"/>
      <c r="X202" s="183"/>
      <c r="Y202" s="183"/>
      <c r="Z202" s="183"/>
      <c r="AA202" s="183"/>
      <c r="AB202" s="183"/>
      <c r="AC202" s="183"/>
      <c r="AD202" s="188"/>
      <c r="AT202" s="189" t="s">
        <v>167</v>
      </c>
      <c r="AU202" s="189" t="s">
        <v>116</v>
      </c>
      <c r="AV202" s="10" t="s">
        <v>94</v>
      </c>
      <c r="AW202" s="10" t="s">
        <v>7</v>
      </c>
      <c r="AX202" s="10" t="s">
        <v>86</v>
      </c>
      <c r="AY202" s="189" t="s">
        <v>159</v>
      </c>
    </row>
    <row r="203" spans="2:65" s="1" customFormat="1" ht="38.25" customHeight="1">
      <c r="B203" s="37"/>
      <c r="C203" s="174" t="s">
        <v>11</v>
      </c>
      <c r="D203" s="174" t="s">
        <v>160</v>
      </c>
      <c r="E203" s="175" t="s">
        <v>299</v>
      </c>
      <c r="F203" s="286" t="s">
        <v>300</v>
      </c>
      <c r="G203" s="286"/>
      <c r="H203" s="286"/>
      <c r="I203" s="286"/>
      <c r="J203" s="176" t="s">
        <v>182</v>
      </c>
      <c r="K203" s="177">
        <v>566</v>
      </c>
      <c r="L203" s="178">
        <v>0</v>
      </c>
      <c r="M203" s="287">
        <v>0</v>
      </c>
      <c r="N203" s="288"/>
      <c r="O203" s="288"/>
      <c r="P203" s="277">
        <f>ROUND(V203*K203,2)</f>
        <v>0</v>
      </c>
      <c r="Q203" s="277"/>
      <c r="R203" s="39"/>
      <c r="T203" s="179" t="s">
        <v>23</v>
      </c>
      <c r="U203" s="46" t="s">
        <v>49</v>
      </c>
      <c r="V203" s="126">
        <f>L203+M203</f>
        <v>0</v>
      </c>
      <c r="W203" s="126">
        <f>ROUND(L203*K203,2)</f>
        <v>0</v>
      </c>
      <c r="X203" s="126">
        <f>ROUND(M203*K203,2)</f>
        <v>0</v>
      </c>
      <c r="Y203" s="38"/>
      <c r="Z203" s="180">
        <f>Y203*K203</f>
        <v>0</v>
      </c>
      <c r="AA203" s="180">
        <v>0</v>
      </c>
      <c r="AB203" s="180">
        <f>AA203*K203</f>
        <v>0</v>
      </c>
      <c r="AC203" s="180">
        <v>0</v>
      </c>
      <c r="AD203" s="181">
        <f>AC203*K203</f>
        <v>0</v>
      </c>
      <c r="AR203" s="20" t="s">
        <v>169</v>
      </c>
      <c r="AT203" s="20" t="s">
        <v>160</v>
      </c>
      <c r="AU203" s="20" t="s">
        <v>116</v>
      </c>
      <c r="AY203" s="20" t="s">
        <v>159</v>
      </c>
      <c r="BE203" s="113">
        <f>IF(U203="základní",P203,0)</f>
        <v>0</v>
      </c>
      <c r="BF203" s="113">
        <f>IF(U203="snížená",P203,0)</f>
        <v>0</v>
      </c>
      <c r="BG203" s="113">
        <f>IF(U203="zákl. přenesená",P203,0)</f>
        <v>0</v>
      </c>
      <c r="BH203" s="113">
        <f>IF(U203="sníž. přenesená",P203,0)</f>
        <v>0</v>
      </c>
      <c r="BI203" s="113">
        <f>IF(U203="nulová",P203,0)</f>
        <v>0</v>
      </c>
      <c r="BJ203" s="20" t="s">
        <v>94</v>
      </c>
      <c r="BK203" s="113">
        <f>ROUND(V203*K203,2)</f>
        <v>0</v>
      </c>
      <c r="BL203" s="20" t="s">
        <v>169</v>
      </c>
      <c r="BM203" s="20" t="s">
        <v>301</v>
      </c>
    </row>
    <row r="204" spans="2:65" s="11" customFormat="1" ht="25.5" customHeight="1">
      <c r="B204" s="190"/>
      <c r="C204" s="191"/>
      <c r="D204" s="191"/>
      <c r="E204" s="192" t="s">
        <v>23</v>
      </c>
      <c r="F204" s="313" t="s">
        <v>302</v>
      </c>
      <c r="G204" s="314"/>
      <c r="H204" s="314"/>
      <c r="I204" s="314"/>
      <c r="J204" s="191"/>
      <c r="K204" s="193">
        <v>566</v>
      </c>
      <c r="L204" s="191"/>
      <c r="M204" s="191"/>
      <c r="N204" s="191"/>
      <c r="O204" s="191"/>
      <c r="P204" s="191"/>
      <c r="Q204" s="191"/>
      <c r="R204" s="194"/>
      <c r="T204" s="195"/>
      <c r="U204" s="191"/>
      <c r="V204" s="191"/>
      <c r="W204" s="191"/>
      <c r="X204" s="191"/>
      <c r="Y204" s="191"/>
      <c r="Z204" s="191"/>
      <c r="AA204" s="191"/>
      <c r="AB204" s="191"/>
      <c r="AC204" s="191"/>
      <c r="AD204" s="196"/>
      <c r="AT204" s="197" t="s">
        <v>167</v>
      </c>
      <c r="AU204" s="197" t="s">
        <v>116</v>
      </c>
      <c r="AV204" s="11" t="s">
        <v>116</v>
      </c>
      <c r="AW204" s="11" t="s">
        <v>7</v>
      </c>
      <c r="AX204" s="11" t="s">
        <v>86</v>
      </c>
      <c r="AY204" s="197" t="s">
        <v>159</v>
      </c>
    </row>
    <row r="205" spans="2:65" s="12" customFormat="1" ht="16.5" customHeight="1">
      <c r="B205" s="198"/>
      <c r="C205" s="199"/>
      <c r="D205" s="199"/>
      <c r="E205" s="200" t="s">
        <v>23</v>
      </c>
      <c r="F205" s="284" t="s">
        <v>168</v>
      </c>
      <c r="G205" s="285"/>
      <c r="H205" s="285"/>
      <c r="I205" s="285"/>
      <c r="J205" s="199"/>
      <c r="K205" s="201">
        <v>566</v>
      </c>
      <c r="L205" s="199"/>
      <c r="M205" s="199"/>
      <c r="N205" s="199"/>
      <c r="O205" s="199"/>
      <c r="P205" s="199"/>
      <c r="Q205" s="199"/>
      <c r="R205" s="202"/>
      <c r="T205" s="203"/>
      <c r="U205" s="199"/>
      <c r="V205" s="199"/>
      <c r="W205" s="199"/>
      <c r="X205" s="199"/>
      <c r="Y205" s="199"/>
      <c r="Z205" s="199"/>
      <c r="AA205" s="199"/>
      <c r="AB205" s="199"/>
      <c r="AC205" s="199"/>
      <c r="AD205" s="204"/>
      <c r="AT205" s="205" t="s">
        <v>167</v>
      </c>
      <c r="AU205" s="205" t="s">
        <v>116</v>
      </c>
      <c r="AV205" s="12" t="s">
        <v>169</v>
      </c>
      <c r="AW205" s="12" t="s">
        <v>7</v>
      </c>
      <c r="AX205" s="12" t="s">
        <v>94</v>
      </c>
      <c r="AY205" s="205" t="s">
        <v>159</v>
      </c>
    </row>
    <row r="206" spans="2:65" s="1" customFormat="1" ht="38.25" customHeight="1">
      <c r="B206" s="37"/>
      <c r="C206" s="174" t="s">
        <v>303</v>
      </c>
      <c r="D206" s="174" t="s">
        <v>160</v>
      </c>
      <c r="E206" s="175" t="s">
        <v>304</v>
      </c>
      <c r="F206" s="286" t="s">
        <v>305</v>
      </c>
      <c r="G206" s="286"/>
      <c r="H206" s="286"/>
      <c r="I206" s="286"/>
      <c r="J206" s="176" t="s">
        <v>306</v>
      </c>
      <c r="K206" s="177">
        <v>86</v>
      </c>
      <c r="L206" s="178">
        <v>0</v>
      </c>
      <c r="M206" s="287">
        <v>0</v>
      </c>
      <c r="N206" s="288"/>
      <c r="O206" s="288"/>
      <c r="P206" s="277">
        <f>ROUND(V206*K206,2)</f>
        <v>0</v>
      </c>
      <c r="Q206" s="277"/>
      <c r="R206" s="39"/>
      <c r="T206" s="179" t="s">
        <v>23</v>
      </c>
      <c r="U206" s="46" t="s">
        <v>49</v>
      </c>
      <c r="V206" s="126">
        <f>L206+M206</f>
        <v>0</v>
      </c>
      <c r="W206" s="126">
        <f>ROUND(L206*K206,2)</f>
        <v>0</v>
      </c>
      <c r="X206" s="126">
        <f>ROUND(M206*K206,2)</f>
        <v>0</v>
      </c>
      <c r="Y206" s="38"/>
      <c r="Z206" s="180">
        <f>Y206*K206</f>
        <v>0</v>
      </c>
      <c r="AA206" s="180">
        <v>0</v>
      </c>
      <c r="AB206" s="180">
        <f>AA206*K206</f>
        <v>0</v>
      </c>
      <c r="AC206" s="180">
        <v>0</v>
      </c>
      <c r="AD206" s="181">
        <f>AC206*K206</f>
        <v>0</v>
      </c>
      <c r="AR206" s="20" t="s">
        <v>169</v>
      </c>
      <c r="AT206" s="20" t="s">
        <v>160</v>
      </c>
      <c r="AU206" s="20" t="s">
        <v>116</v>
      </c>
      <c r="AY206" s="20" t="s">
        <v>159</v>
      </c>
      <c r="BE206" s="113">
        <f>IF(U206="základní",P206,0)</f>
        <v>0</v>
      </c>
      <c r="BF206" s="113">
        <f>IF(U206="snížená",P206,0)</f>
        <v>0</v>
      </c>
      <c r="BG206" s="113">
        <f>IF(U206="zákl. přenesená",P206,0)</f>
        <v>0</v>
      </c>
      <c r="BH206" s="113">
        <f>IF(U206="sníž. přenesená",P206,0)</f>
        <v>0</v>
      </c>
      <c r="BI206" s="113">
        <f>IF(U206="nulová",P206,0)</f>
        <v>0</v>
      </c>
      <c r="BJ206" s="20" t="s">
        <v>94</v>
      </c>
      <c r="BK206" s="113">
        <f>ROUND(V206*K206,2)</f>
        <v>0</v>
      </c>
      <c r="BL206" s="20" t="s">
        <v>169</v>
      </c>
      <c r="BM206" s="20" t="s">
        <v>307</v>
      </c>
    </row>
    <row r="207" spans="2:65" s="11" customFormat="1" ht="16.5" customHeight="1">
      <c r="B207" s="190"/>
      <c r="C207" s="191"/>
      <c r="D207" s="191"/>
      <c r="E207" s="192" t="s">
        <v>23</v>
      </c>
      <c r="F207" s="313" t="s">
        <v>308</v>
      </c>
      <c r="G207" s="314"/>
      <c r="H207" s="314"/>
      <c r="I207" s="314"/>
      <c r="J207" s="191"/>
      <c r="K207" s="193">
        <v>86</v>
      </c>
      <c r="L207" s="191"/>
      <c r="M207" s="191"/>
      <c r="N207" s="191"/>
      <c r="O207" s="191"/>
      <c r="P207" s="191"/>
      <c r="Q207" s="191"/>
      <c r="R207" s="194"/>
      <c r="T207" s="195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96"/>
      <c r="AT207" s="197" t="s">
        <v>167</v>
      </c>
      <c r="AU207" s="197" t="s">
        <v>116</v>
      </c>
      <c r="AV207" s="11" t="s">
        <v>116</v>
      </c>
      <c r="AW207" s="11" t="s">
        <v>7</v>
      </c>
      <c r="AX207" s="11" t="s">
        <v>86</v>
      </c>
      <c r="AY207" s="197" t="s">
        <v>159</v>
      </c>
    </row>
    <row r="208" spans="2:65" s="12" customFormat="1" ht="16.5" customHeight="1">
      <c r="B208" s="198"/>
      <c r="C208" s="199"/>
      <c r="D208" s="199"/>
      <c r="E208" s="200" t="s">
        <v>23</v>
      </c>
      <c r="F208" s="284" t="s">
        <v>168</v>
      </c>
      <c r="G208" s="285"/>
      <c r="H208" s="285"/>
      <c r="I208" s="285"/>
      <c r="J208" s="199"/>
      <c r="K208" s="201">
        <v>86</v>
      </c>
      <c r="L208" s="199"/>
      <c r="M208" s="199"/>
      <c r="N208" s="199"/>
      <c r="O208" s="199"/>
      <c r="P208" s="199"/>
      <c r="Q208" s="199"/>
      <c r="R208" s="202"/>
      <c r="T208" s="203"/>
      <c r="U208" s="199"/>
      <c r="V208" s="199"/>
      <c r="W208" s="199"/>
      <c r="X208" s="199"/>
      <c r="Y208" s="199"/>
      <c r="Z208" s="199"/>
      <c r="AA208" s="199"/>
      <c r="AB208" s="199"/>
      <c r="AC208" s="199"/>
      <c r="AD208" s="204"/>
      <c r="AT208" s="205" t="s">
        <v>167</v>
      </c>
      <c r="AU208" s="205" t="s">
        <v>116</v>
      </c>
      <c r="AV208" s="12" t="s">
        <v>169</v>
      </c>
      <c r="AW208" s="12" t="s">
        <v>7</v>
      </c>
      <c r="AX208" s="12" t="s">
        <v>94</v>
      </c>
      <c r="AY208" s="205" t="s">
        <v>159</v>
      </c>
    </row>
    <row r="209" spans="2:65" s="1" customFormat="1" ht="38.25" customHeight="1">
      <c r="B209" s="37"/>
      <c r="C209" s="174" t="s">
        <v>309</v>
      </c>
      <c r="D209" s="174" t="s">
        <v>160</v>
      </c>
      <c r="E209" s="175" t="s">
        <v>310</v>
      </c>
      <c r="F209" s="286" t="s">
        <v>311</v>
      </c>
      <c r="G209" s="286"/>
      <c r="H209" s="286"/>
      <c r="I209" s="286"/>
      <c r="J209" s="176" t="s">
        <v>199</v>
      </c>
      <c r="K209" s="177">
        <v>866</v>
      </c>
      <c r="L209" s="178">
        <v>0</v>
      </c>
      <c r="M209" s="287">
        <v>0</v>
      </c>
      <c r="N209" s="288"/>
      <c r="O209" s="288"/>
      <c r="P209" s="277">
        <f>ROUND(V209*K209,2)</f>
        <v>0</v>
      </c>
      <c r="Q209" s="277"/>
      <c r="R209" s="39"/>
      <c r="T209" s="179" t="s">
        <v>23</v>
      </c>
      <c r="U209" s="46" t="s">
        <v>49</v>
      </c>
      <c r="V209" s="126">
        <f>L209+M209</f>
        <v>0</v>
      </c>
      <c r="W209" s="126">
        <f>ROUND(L209*K209,2)</f>
        <v>0</v>
      </c>
      <c r="X209" s="126">
        <f>ROUND(M209*K209,2)</f>
        <v>0</v>
      </c>
      <c r="Y209" s="38"/>
      <c r="Z209" s="180">
        <f>Y209*K209</f>
        <v>0</v>
      </c>
      <c r="AA209" s="180">
        <v>0</v>
      </c>
      <c r="AB209" s="180">
        <f>AA209*K209</f>
        <v>0</v>
      </c>
      <c r="AC209" s="180">
        <v>0</v>
      </c>
      <c r="AD209" s="181">
        <f>AC209*K209</f>
        <v>0</v>
      </c>
      <c r="AR209" s="20" t="s">
        <v>169</v>
      </c>
      <c r="AT209" s="20" t="s">
        <v>160</v>
      </c>
      <c r="AU209" s="20" t="s">
        <v>116</v>
      </c>
      <c r="AY209" s="20" t="s">
        <v>159</v>
      </c>
      <c r="BE209" s="113">
        <f>IF(U209="základní",P209,0)</f>
        <v>0</v>
      </c>
      <c r="BF209" s="113">
        <f>IF(U209="snížená",P209,0)</f>
        <v>0</v>
      </c>
      <c r="BG209" s="113">
        <f>IF(U209="zákl. přenesená",P209,0)</f>
        <v>0</v>
      </c>
      <c r="BH209" s="113">
        <f>IF(U209="sníž. přenesená",P209,0)</f>
        <v>0</v>
      </c>
      <c r="BI209" s="113">
        <f>IF(U209="nulová",P209,0)</f>
        <v>0</v>
      </c>
      <c r="BJ209" s="20" t="s">
        <v>94</v>
      </c>
      <c r="BK209" s="113">
        <f>ROUND(V209*K209,2)</f>
        <v>0</v>
      </c>
      <c r="BL209" s="20" t="s">
        <v>169</v>
      </c>
      <c r="BM209" s="20" t="s">
        <v>312</v>
      </c>
    </row>
    <row r="210" spans="2:65" s="11" customFormat="1" ht="16.5" customHeight="1">
      <c r="B210" s="190"/>
      <c r="C210" s="191"/>
      <c r="D210" s="191"/>
      <c r="E210" s="192" t="s">
        <v>23</v>
      </c>
      <c r="F210" s="313" t="s">
        <v>313</v>
      </c>
      <c r="G210" s="314"/>
      <c r="H210" s="314"/>
      <c r="I210" s="314"/>
      <c r="J210" s="191"/>
      <c r="K210" s="193">
        <v>654</v>
      </c>
      <c r="L210" s="191"/>
      <c r="M210" s="191"/>
      <c r="N210" s="191"/>
      <c r="O210" s="191"/>
      <c r="P210" s="191"/>
      <c r="Q210" s="191"/>
      <c r="R210" s="194"/>
      <c r="T210" s="195"/>
      <c r="U210" s="191"/>
      <c r="V210" s="191"/>
      <c r="W210" s="191"/>
      <c r="X210" s="191"/>
      <c r="Y210" s="191"/>
      <c r="Z210" s="191"/>
      <c r="AA210" s="191"/>
      <c r="AB210" s="191"/>
      <c r="AC210" s="191"/>
      <c r="AD210" s="196"/>
      <c r="AT210" s="197" t="s">
        <v>167</v>
      </c>
      <c r="AU210" s="197" t="s">
        <v>116</v>
      </c>
      <c r="AV210" s="11" t="s">
        <v>116</v>
      </c>
      <c r="AW210" s="11" t="s">
        <v>7</v>
      </c>
      <c r="AX210" s="11" t="s">
        <v>86</v>
      </c>
      <c r="AY210" s="197" t="s">
        <v>159</v>
      </c>
    </row>
    <row r="211" spans="2:65" s="11" customFormat="1" ht="16.5" customHeight="1">
      <c r="B211" s="190"/>
      <c r="C211" s="191"/>
      <c r="D211" s="191"/>
      <c r="E211" s="192" t="s">
        <v>23</v>
      </c>
      <c r="F211" s="282" t="s">
        <v>276</v>
      </c>
      <c r="G211" s="283"/>
      <c r="H211" s="283"/>
      <c r="I211" s="283"/>
      <c r="J211" s="191"/>
      <c r="K211" s="193">
        <v>32</v>
      </c>
      <c r="L211" s="191"/>
      <c r="M211" s="191"/>
      <c r="N211" s="191"/>
      <c r="O211" s="191"/>
      <c r="P211" s="191"/>
      <c r="Q211" s="191"/>
      <c r="R211" s="194"/>
      <c r="T211" s="195"/>
      <c r="U211" s="191"/>
      <c r="V211" s="191"/>
      <c r="W211" s="191"/>
      <c r="X211" s="191"/>
      <c r="Y211" s="191"/>
      <c r="Z211" s="191"/>
      <c r="AA211" s="191"/>
      <c r="AB211" s="191"/>
      <c r="AC211" s="191"/>
      <c r="AD211" s="196"/>
      <c r="AT211" s="197" t="s">
        <v>167</v>
      </c>
      <c r="AU211" s="197" t="s">
        <v>116</v>
      </c>
      <c r="AV211" s="11" t="s">
        <v>116</v>
      </c>
      <c r="AW211" s="11" t="s">
        <v>7</v>
      </c>
      <c r="AX211" s="11" t="s">
        <v>86</v>
      </c>
      <c r="AY211" s="197" t="s">
        <v>159</v>
      </c>
    </row>
    <row r="212" spans="2:65" s="11" customFormat="1" ht="16.5" customHeight="1">
      <c r="B212" s="190"/>
      <c r="C212" s="191"/>
      <c r="D212" s="191"/>
      <c r="E212" s="192" t="s">
        <v>23</v>
      </c>
      <c r="F212" s="282" t="s">
        <v>314</v>
      </c>
      <c r="G212" s="283"/>
      <c r="H212" s="283"/>
      <c r="I212" s="283"/>
      <c r="J212" s="191"/>
      <c r="K212" s="193">
        <v>180</v>
      </c>
      <c r="L212" s="191"/>
      <c r="M212" s="191"/>
      <c r="N212" s="191"/>
      <c r="O212" s="191"/>
      <c r="P212" s="191"/>
      <c r="Q212" s="191"/>
      <c r="R212" s="194"/>
      <c r="T212" s="195"/>
      <c r="U212" s="191"/>
      <c r="V212" s="191"/>
      <c r="W212" s="191"/>
      <c r="X212" s="191"/>
      <c r="Y212" s="191"/>
      <c r="Z212" s="191"/>
      <c r="AA212" s="191"/>
      <c r="AB212" s="191"/>
      <c r="AC212" s="191"/>
      <c r="AD212" s="196"/>
      <c r="AT212" s="197" t="s">
        <v>167</v>
      </c>
      <c r="AU212" s="197" t="s">
        <v>116</v>
      </c>
      <c r="AV212" s="11" t="s">
        <v>116</v>
      </c>
      <c r="AW212" s="11" t="s">
        <v>7</v>
      </c>
      <c r="AX212" s="11" t="s">
        <v>86</v>
      </c>
      <c r="AY212" s="197" t="s">
        <v>159</v>
      </c>
    </row>
    <row r="213" spans="2:65" s="12" customFormat="1" ht="16.5" customHeight="1">
      <c r="B213" s="198"/>
      <c r="C213" s="199"/>
      <c r="D213" s="199"/>
      <c r="E213" s="200" t="s">
        <v>23</v>
      </c>
      <c r="F213" s="284" t="s">
        <v>168</v>
      </c>
      <c r="G213" s="285"/>
      <c r="H213" s="285"/>
      <c r="I213" s="285"/>
      <c r="J213" s="199"/>
      <c r="K213" s="201">
        <v>866</v>
      </c>
      <c r="L213" s="199"/>
      <c r="M213" s="199"/>
      <c r="N213" s="199"/>
      <c r="O213" s="199"/>
      <c r="P213" s="199"/>
      <c r="Q213" s="199"/>
      <c r="R213" s="202"/>
      <c r="T213" s="203"/>
      <c r="U213" s="199"/>
      <c r="V213" s="199"/>
      <c r="W213" s="199"/>
      <c r="X213" s="199"/>
      <c r="Y213" s="199"/>
      <c r="Z213" s="199"/>
      <c r="AA213" s="199"/>
      <c r="AB213" s="199"/>
      <c r="AC213" s="199"/>
      <c r="AD213" s="204"/>
      <c r="AT213" s="205" t="s">
        <v>167</v>
      </c>
      <c r="AU213" s="205" t="s">
        <v>116</v>
      </c>
      <c r="AV213" s="12" t="s">
        <v>169</v>
      </c>
      <c r="AW213" s="12" t="s">
        <v>7</v>
      </c>
      <c r="AX213" s="12" t="s">
        <v>94</v>
      </c>
      <c r="AY213" s="205" t="s">
        <v>159</v>
      </c>
    </row>
    <row r="214" spans="2:65" s="1" customFormat="1" ht="25.5" customHeight="1">
      <c r="B214" s="37"/>
      <c r="C214" s="214" t="s">
        <v>315</v>
      </c>
      <c r="D214" s="214" t="s">
        <v>190</v>
      </c>
      <c r="E214" s="215" t="s">
        <v>316</v>
      </c>
      <c r="F214" s="315" t="s">
        <v>317</v>
      </c>
      <c r="G214" s="315"/>
      <c r="H214" s="315"/>
      <c r="I214" s="315"/>
      <c r="J214" s="216" t="s">
        <v>263</v>
      </c>
      <c r="K214" s="217">
        <v>180</v>
      </c>
      <c r="L214" s="218">
        <v>0</v>
      </c>
      <c r="M214" s="316"/>
      <c r="N214" s="316"/>
      <c r="O214" s="317"/>
      <c r="P214" s="277">
        <f>ROUND(V214*K214,2)</f>
        <v>0</v>
      </c>
      <c r="Q214" s="277"/>
      <c r="R214" s="39"/>
      <c r="T214" s="179" t="s">
        <v>23</v>
      </c>
      <c r="U214" s="46" t="s">
        <v>49</v>
      </c>
      <c r="V214" s="126">
        <f>L214+M214</f>
        <v>0</v>
      </c>
      <c r="W214" s="126">
        <f>ROUND(L214*K214,2)</f>
        <v>0</v>
      </c>
      <c r="X214" s="126">
        <f>ROUND(M214*K214,2)</f>
        <v>0</v>
      </c>
      <c r="Y214" s="38"/>
      <c r="Z214" s="180">
        <f>Y214*K214</f>
        <v>0</v>
      </c>
      <c r="AA214" s="180">
        <v>0</v>
      </c>
      <c r="AB214" s="180">
        <f>AA214*K214</f>
        <v>0</v>
      </c>
      <c r="AC214" s="180">
        <v>0</v>
      </c>
      <c r="AD214" s="181">
        <f>AC214*K214</f>
        <v>0</v>
      </c>
      <c r="AR214" s="20" t="s">
        <v>194</v>
      </c>
      <c r="AT214" s="20" t="s">
        <v>190</v>
      </c>
      <c r="AU214" s="20" t="s">
        <v>116</v>
      </c>
      <c r="AY214" s="20" t="s">
        <v>159</v>
      </c>
      <c r="BE214" s="113">
        <f>IF(U214="základní",P214,0)</f>
        <v>0</v>
      </c>
      <c r="BF214" s="113">
        <f>IF(U214="snížená",P214,0)</f>
        <v>0</v>
      </c>
      <c r="BG214" s="113">
        <f>IF(U214="zákl. přenesená",P214,0)</f>
        <v>0</v>
      </c>
      <c r="BH214" s="113">
        <f>IF(U214="sníž. přenesená",P214,0)</f>
        <v>0</v>
      </c>
      <c r="BI214" s="113">
        <f>IF(U214="nulová",P214,0)</f>
        <v>0</v>
      </c>
      <c r="BJ214" s="20" t="s">
        <v>94</v>
      </c>
      <c r="BK214" s="113">
        <f>ROUND(V214*K214,2)</f>
        <v>0</v>
      </c>
      <c r="BL214" s="20" t="s">
        <v>169</v>
      </c>
      <c r="BM214" s="20" t="s">
        <v>318</v>
      </c>
    </row>
    <row r="215" spans="2:65" s="11" customFormat="1" ht="16.5" customHeight="1">
      <c r="B215" s="190"/>
      <c r="C215" s="191"/>
      <c r="D215" s="191"/>
      <c r="E215" s="192" t="s">
        <v>23</v>
      </c>
      <c r="F215" s="313" t="s">
        <v>319</v>
      </c>
      <c r="G215" s="314"/>
      <c r="H215" s="314"/>
      <c r="I215" s="314"/>
      <c r="J215" s="191"/>
      <c r="K215" s="193">
        <v>180</v>
      </c>
      <c r="L215" s="191"/>
      <c r="M215" s="191"/>
      <c r="N215" s="191"/>
      <c r="O215" s="191"/>
      <c r="P215" s="191"/>
      <c r="Q215" s="191"/>
      <c r="R215" s="194"/>
      <c r="T215" s="195"/>
      <c r="U215" s="191"/>
      <c r="V215" s="191"/>
      <c r="W215" s="191"/>
      <c r="X215" s="191"/>
      <c r="Y215" s="191"/>
      <c r="Z215" s="191"/>
      <c r="AA215" s="191"/>
      <c r="AB215" s="191"/>
      <c r="AC215" s="191"/>
      <c r="AD215" s="196"/>
      <c r="AT215" s="197" t="s">
        <v>167</v>
      </c>
      <c r="AU215" s="197" t="s">
        <v>116</v>
      </c>
      <c r="AV215" s="11" t="s">
        <v>116</v>
      </c>
      <c r="AW215" s="11" t="s">
        <v>7</v>
      </c>
      <c r="AX215" s="11" t="s">
        <v>86</v>
      </c>
      <c r="AY215" s="197" t="s">
        <v>159</v>
      </c>
    </row>
    <row r="216" spans="2:65" s="12" customFormat="1" ht="16.5" customHeight="1">
      <c r="B216" s="198"/>
      <c r="C216" s="199"/>
      <c r="D216" s="199"/>
      <c r="E216" s="200" t="s">
        <v>23</v>
      </c>
      <c r="F216" s="284" t="s">
        <v>168</v>
      </c>
      <c r="G216" s="285"/>
      <c r="H216" s="285"/>
      <c r="I216" s="285"/>
      <c r="J216" s="199"/>
      <c r="K216" s="201">
        <v>180</v>
      </c>
      <c r="L216" s="199"/>
      <c r="M216" s="199"/>
      <c r="N216" s="199"/>
      <c r="O216" s="199"/>
      <c r="P216" s="199"/>
      <c r="Q216" s="199"/>
      <c r="R216" s="202"/>
      <c r="T216" s="203"/>
      <c r="U216" s="199"/>
      <c r="V216" s="199"/>
      <c r="W216" s="199"/>
      <c r="X216" s="199"/>
      <c r="Y216" s="199"/>
      <c r="Z216" s="199"/>
      <c r="AA216" s="199"/>
      <c r="AB216" s="199"/>
      <c r="AC216" s="199"/>
      <c r="AD216" s="204"/>
      <c r="AT216" s="205" t="s">
        <v>167</v>
      </c>
      <c r="AU216" s="205" t="s">
        <v>116</v>
      </c>
      <c r="AV216" s="12" t="s">
        <v>169</v>
      </c>
      <c r="AW216" s="12" t="s">
        <v>7</v>
      </c>
      <c r="AX216" s="12" t="s">
        <v>94</v>
      </c>
      <c r="AY216" s="205" t="s">
        <v>159</v>
      </c>
    </row>
    <row r="217" spans="2:65" s="1" customFormat="1" ht="16.5" customHeight="1">
      <c r="B217" s="37"/>
      <c r="C217" s="214" t="s">
        <v>320</v>
      </c>
      <c r="D217" s="214" t="s">
        <v>190</v>
      </c>
      <c r="E217" s="215" t="s">
        <v>321</v>
      </c>
      <c r="F217" s="315" t="s">
        <v>322</v>
      </c>
      <c r="G217" s="315"/>
      <c r="H217" s="315"/>
      <c r="I217" s="315"/>
      <c r="J217" s="216" t="s">
        <v>193</v>
      </c>
      <c r="K217" s="217">
        <v>61.508000000000003</v>
      </c>
      <c r="L217" s="218">
        <v>0</v>
      </c>
      <c r="M217" s="316"/>
      <c r="N217" s="316"/>
      <c r="O217" s="317"/>
      <c r="P217" s="277">
        <f>ROUND(V217*K217,2)</f>
        <v>0</v>
      </c>
      <c r="Q217" s="277"/>
      <c r="R217" s="39"/>
      <c r="T217" s="179" t="s">
        <v>23</v>
      </c>
      <c r="U217" s="46" t="s">
        <v>49</v>
      </c>
      <c r="V217" s="126">
        <f>L217+M217</f>
        <v>0</v>
      </c>
      <c r="W217" s="126">
        <f>ROUND(L217*K217,2)</f>
        <v>0</v>
      </c>
      <c r="X217" s="126">
        <f>ROUND(M217*K217,2)</f>
        <v>0</v>
      </c>
      <c r="Y217" s="38"/>
      <c r="Z217" s="180">
        <f>Y217*K217</f>
        <v>0</v>
      </c>
      <c r="AA217" s="180">
        <v>0.2</v>
      </c>
      <c r="AB217" s="180">
        <f>AA217*K217</f>
        <v>12.301600000000001</v>
      </c>
      <c r="AC217" s="180">
        <v>0</v>
      </c>
      <c r="AD217" s="181">
        <f>AC217*K217</f>
        <v>0</v>
      </c>
      <c r="AR217" s="20" t="s">
        <v>194</v>
      </c>
      <c r="AT217" s="20" t="s">
        <v>190</v>
      </c>
      <c r="AU217" s="20" t="s">
        <v>116</v>
      </c>
      <c r="AY217" s="20" t="s">
        <v>159</v>
      </c>
      <c r="BE217" s="113">
        <f>IF(U217="základní",P217,0)</f>
        <v>0</v>
      </c>
      <c r="BF217" s="113">
        <f>IF(U217="snížená",P217,0)</f>
        <v>0</v>
      </c>
      <c r="BG217" s="113">
        <f>IF(U217="zákl. přenesená",P217,0)</f>
        <v>0</v>
      </c>
      <c r="BH217" s="113">
        <f>IF(U217="sníž. přenesená",P217,0)</f>
        <v>0</v>
      </c>
      <c r="BI217" s="113">
        <f>IF(U217="nulová",P217,0)</f>
        <v>0</v>
      </c>
      <c r="BJ217" s="20" t="s">
        <v>94</v>
      </c>
      <c r="BK217" s="113">
        <f>ROUND(V217*K217,2)</f>
        <v>0</v>
      </c>
      <c r="BL217" s="20" t="s">
        <v>169</v>
      </c>
      <c r="BM217" s="20" t="s">
        <v>323</v>
      </c>
    </row>
    <row r="218" spans="2:65" s="11" customFormat="1" ht="16.5" customHeight="1">
      <c r="B218" s="190"/>
      <c r="C218" s="191"/>
      <c r="D218" s="191"/>
      <c r="E218" s="192" t="s">
        <v>23</v>
      </c>
      <c r="F218" s="313" t="s">
        <v>324</v>
      </c>
      <c r="G218" s="314"/>
      <c r="H218" s="314"/>
      <c r="I218" s="314"/>
      <c r="J218" s="191"/>
      <c r="K218" s="193">
        <v>40.808999999999997</v>
      </c>
      <c r="L218" s="191"/>
      <c r="M218" s="191"/>
      <c r="N218" s="191"/>
      <c r="O218" s="191"/>
      <c r="P218" s="191"/>
      <c r="Q218" s="191"/>
      <c r="R218" s="194"/>
      <c r="T218" s="195"/>
      <c r="U218" s="191"/>
      <c r="V218" s="191"/>
      <c r="W218" s="191"/>
      <c r="X218" s="191"/>
      <c r="Y218" s="191"/>
      <c r="Z218" s="191"/>
      <c r="AA218" s="191"/>
      <c r="AB218" s="191"/>
      <c r="AC218" s="191"/>
      <c r="AD218" s="196"/>
      <c r="AT218" s="197" t="s">
        <v>167</v>
      </c>
      <c r="AU218" s="197" t="s">
        <v>116</v>
      </c>
      <c r="AV218" s="11" t="s">
        <v>116</v>
      </c>
      <c r="AW218" s="11" t="s">
        <v>7</v>
      </c>
      <c r="AX218" s="11" t="s">
        <v>86</v>
      </c>
      <c r="AY218" s="197" t="s">
        <v>159</v>
      </c>
    </row>
    <row r="219" spans="2:65" s="11" customFormat="1" ht="25.5" customHeight="1">
      <c r="B219" s="190"/>
      <c r="C219" s="191"/>
      <c r="D219" s="191"/>
      <c r="E219" s="192" t="s">
        <v>23</v>
      </c>
      <c r="F219" s="282" t="s">
        <v>325</v>
      </c>
      <c r="G219" s="283"/>
      <c r="H219" s="283"/>
      <c r="I219" s="283"/>
      <c r="J219" s="191"/>
      <c r="K219" s="193">
        <v>20.699000000000002</v>
      </c>
      <c r="L219" s="191"/>
      <c r="M219" s="191"/>
      <c r="N219" s="191"/>
      <c r="O219" s="191"/>
      <c r="P219" s="191"/>
      <c r="Q219" s="191"/>
      <c r="R219" s="194"/>
      <c r="T219" s="195"/>
      <c r="U219" s="191"/>
      <c r="V219" s="191"/>
      <c r="W219" s="191"/>
      <c r="X219" s="191"/>
      <c r="Y219" s="191"/>
      <c r="Z219" s="191"/>
      <c r="AA219" s="191"/>
      <c r="AB219" s="191"/>
      <c r="AC219" s="191"/>
      <c r="AD219" s="196"/>
      <c r="AT219" s="197" t="s">
        <v>167</v>
      </c>
      <c r="AU219" s="197" t="s">
        <v>116</v>
      </c>
      <c r="AV219" s="11" t="s">
        <v>116</v>
      </c>
      <c r="AW219" s="11" t="s">
        <v>7</v>
      </c>
      <c r="AX219" s="11" t="s">
        <v>86</v>
      </c>
      <c r="AY219" s="197" t="s">
        <v>159</v>
      </c>
    </row>
    <row r="220" spans="2:65" s="12" customFormat="1" ht="16.5" customHeight="1">
      <c r="B220" s="198"/>
      <c r="C220" s="199"/>
      <c r="D220" s="199"/>
      <c r="E220" s="200" t="s">
        <v>23</v>
      </c>
      <c r="F220" s="284" t="s">
        <v>168</v>
      </c>
      <c r="G220" s="285"/>
      <c r="H220" s="285"/>
      <c r="I220" s="285"/>
      <c r="J220" s="199"/>
      <c r="K220" s="201">
        <v>61.508000000000003</v>
      </c>
      <c r="L220" s="199"/>
      <c r="M220" s="199"/>
      <c r="N220" s="199"/>
      <c r="O220" s="199"/>
      <c r="P220" s="199"/>
      <c r="Q220" s="199"/>
      <c r="R220" s="202"/>
      <c r="T220" s="203"/>
      <c r="U220" s="199"/>
      <c r="V220" s="199"/>
      <c r="W220" s="199"/>
      <c r="X220" s="199"/>
      <c r="Y220" s="199"/>
      <c r="Z220" s="199"/>
      <c r="AA220" s="199"/>
      <c r="AB220" s="199"/>
      <c r="AC220" s="199"/>
      <c r="AD220" s="204"/>
      <c r="AT220" s="205" t="s">
        <v>167</v>
      </c>
      <c r="AU220" s="205" t="s">
        <v>116</v>
      </c>
      <c r="AV220" s="12" t="s">
        <v>169</v>
      </c>
      <c r="AW220" s="12" t="s">
        <v>7</v>
      </c>
      <c r="AX220" s="12" t="s">
        <v>94</v>
      </c>
      <c r="AY220" s="205" t="s">
        <v>159</v>
      </c>
    </row>
    <row r="221" spans="2:65" s="1" customFormat="1" ht="25.5" customHeight="1">
      <c r="B221" s="37"/>
      <c r="C221" s="174" t="s">
        <v>326</v>
      </c>
      <c r="D221" s="174" t="s">
        <v>160</v>
      </c>
      <c r="E221" s="175" t="s">
        <v>327</v>
      </c>
      <c r="F221" s="286" t="s">
        <v>328</v>
      </c>
      <c r="G221" s="286"/>
      <c r="H221" s="286"/>
      <c r="I221" s="286"/>
      <c r="J221" s="176" t="s">
        <v>182</v>
      </c>
      <c r="K221" s="177">
        <v>766.96</v>
      </c>
      <c r="L221" s="178">
        <v>0</v>
      </c>
      <c r="M221" s="287">
        <v>0</v>
      </c>
      <c r="N221" s="288"/>
      <c r="O221" s="288"/>
      <c r="P221" s="277">
        <f>ROUND(V221*K221,2)</f>
        <v>0</v>
      </c>
      <c r="Q221" s="277"/>
      <c r="R221" s="39"/>
      <c r="T221" s="179" t="s">
        <v>23</v>
      </c>
      <c r="U221" s="46" t="s">
        <v>49</v>
      </c>
      <c r="V221" s="126">
        <f>L221+M221</f>
        <v>0</v>
      </c>
      <c r="W221" s="126">
        <f>ROUND(L221*K221,2)</f>
        <v>0</v>
      </c>
      <c r="X221" s="126">
        <f>ROUND(M221*K221,2)</f>
        <v>0</v>
      </c>
      <c r="Y221" s="38"/>
      <c r="Z221" s="180">
        <f>Y221*K221</f>
        <v>0</v>
      </c>
      <c r="AA221" s="180">
        <v>0</v>
      </c>
      <c r="AB221" s="180">
        <f>AA221*K221</f>
        <v>0</v>
      </c>
      <c r="AC221" s="180">
        <v>0</v>
      </c>
      <c r="AD221" s="181">
        <f>AC221*K221</f>
        <v>0</v>
      </c>
      <c r="AR221" s="20" t="s">
        <v>169</v>
      </c>
      <c r="AT221" s="20" t="s">
        <v>160</v>
      </c>
      <c r="AU221" s="20" t="s">
        <v>116</v>
      </c>
      <c r="AY221" s="20" t="s">
        <v>159</v>
      </c>
      <c r="BE221" s="113">
        <f>IF(U221="základní",P221,0)</f>
        <v>0</v>
      </c>
      <c r="BF221" s="113">
        <f>IF(U221="snížená",P221,0)</f>
        <v>0</v>
      </c>
      <c r="BG221" s="113">
        <f>IF(U221="zákl. přenesená",P221,0)</f>
        <v>0</v>
      </c>
      <c r="BH221" s="113">
        <f>IF(U221="sníž. přenesená",P221,0)</f>
        <v>0</v>
      </c>
      <c r="BI221" s="113">
        <f>IF(U221="nulová",P221,0)</f>
        <v>0</v>
      </c>
      <c r="BJ221" s="20" t="s">
        <v>94</v>
      </c>
      <c r="BK221" s="113">
        <f>ROUND(V221*K221,2)</f>
        <v>0</v>
      </c>
      <c r="BL221" s="20" t="s">
        <v>169</v>
      </c>
      <c r="BM221" s="20" t="s">
        <v>329</v>
      </c>
    </row>
    <row r="222" spans="2:65" s="11" customFormat="1" ht="16.5" customHeight="1">
      <c r="B222" s="190"/>
      <c r="C222" s="191"/>
      <c r="D222" s="191"/>
      <c r="E222" s="192" t="s">
        <v>23</v>
      </c>
      <c r="F222" s="313" t="s">
        <v>330</v>
      </c>
      <c r="G222" s="314"/>
      <c r="H222" s="314"/>
      <c r="I222" s="314"/>
      <c r="J222" s="191"/>
      <c r="K222" s="193">
        <v>566</v>
      </c>
      <c r="L222" s="191"/>
      <c r="M222" s="191"/>
      <c r="N222" s="191"/>
      <c r="O222" s="191"/>
      <c r="P222" s="191"/>
      <c r="Q222" s="191"/>
      <c r="R222" s="194"/>
      <c r="T222" s="195"/>
      <c r="U222" s="191"/>
      <c r="V222" s="191"/>
      <c r="W222" s="191"/>
      <c r="X222" s="191"/>
      <c r="Y222" s="191"/>
      <c r="Z222" s="191"/>
      <c r="AA222" s="191"/>
      <c r="AB222" s="191"/>
      <c r="AC222" s="191"/>
      <c r="AD222" s="196"/>
      <c r="AT222" s="197" t="s">
        <v>167</v>
      </c>
      <c r="AU222" s="197" t="s">
        <v>116</v>
      </c>
      <c r="AV222" s="11" t="s">
        <v>116</v>
      </c>
      <c r="AW222" s="11" t="s">
        <v>7</v>
      </c>
      <c r="AX222" s="11" t="s">
        <v>86</v>
      </c>
      <c r="AY222" s="197" t="s">
        <v>159</v>
      </c>
    </row>
    <row r="223" spans="2:65" s="11" customFormat="1" ht="25.5" customHeight="1">
      <c r="B223" s="190"/>
      <c r="C223" s="191"/>
      <c r="D223" s="191"/>
      <c r="E223" s="192" t="s">
        <v>23</v>
      </c>
      <c r="F223" s="282" t="s">
        <v>331</v>
      </c>
      <c r="G223" s="283"/>
      <c r="H223" s="283"/>
      <c r="I223" s="283"/>
      <c r="J223" s="191"/>
      <c r="K223" s="193">
        <v>200.96</v>
      </c>
      <c r="L223" s="191"/>
      <c r="M223" s="191"/>
      <c r="N223" s="191"/>
      <c r="O223" s="191"/>
      <c r="P223" s="191"/>
      <c r="Q223" s="191"/>
      <c r="R223" s="194"/>
      <c r="T223" s="195"/>
      <c r="U223" s="191"/>
      <c r="V223" s="191"/>
      <c r="W223" s="191"/>
      <c r="X223" s="191"/>
      <c r="Y223" s="191"/>
      <c r="Z223" s="191"/>
      <c r="AA223" s="191"/>
      <c r="AB223" s="191"/>
      <c r="AC223" s="191"/>
      <c r="AD223" s="196"/>
      <c r="AT223" s="197" t="s">
        <v>167</v>
      </c>
      <c r="AU223" s="197" t="s">
        <v>116</v>
      </c>
      <c r="AV223" s="11" t="s">
        <v>116</v>
      </c>
      <c r="AW223" s="11" t="s">
        <v>7</v>
      </c>
      <c r="AX223" s="11" t="s">
        <v>86</v>
      </c>
      <c r="AY223" s="197" t="s">
        <v>159</v>
      </c>
    </row>
    <row r="224" spans="2:65" s="12" customFormat="1" ht="16.5" customHeight="1">
      <c r="B224" s="198"/>
      <c r="C224" s="199"/>
      <c r="D224" s="199"/>
      <c r="E224" s="200" t="s">
        <v>23</v>
      </c>
      <c r="F224" s="284" t="s">
        <v>168</v>
      </c>
      <c r="G224" s="285"/>
      <c r="H224" s="285"/>
      <c r="I224" s="285"/>
      <c r="J224" s="199"/>
      <c r="K224" s="201">
        <v>766.96</v>
      </c>
      <c r="L224" s="199"/>
      <c r="M224" s="199"/>
      <c r="N224" s="199"/>
      <c r="O224" s="199"/>
      <c r="P224" s="199"/>
      <c r="Q224" s="199"/>
      <c r="R224" s="202"/>
      <c r="T224" s="203"/>
      <c r="U224" s="199"/>
      <c r="V224" s="199"/>
      <c r="W224" s="199"/>
      <c r="X224" s="199"/>
      <c r="Y224" s="199"/>
      <c r="Z224" s="199"/>
      <c r="AA224" s="199"/>
      <c r="AB224" s="199"/>
      <c r="AC224" s="199"/>
      <c r="AD224" s="204"/>
      <c r="AT224" s="205" t="s">
        <v>167</v>
      </c>
      <c r="AU224" s="205" t="s">
        <v>116</v>
      </c>
      <c r="AV224" s="12" t="s">
        <v>169</v>
      </c>
      <c r="AW224" s="12" t="s">
        <v>7</v>
      </c>
      <c r="AX224" s="12" t="s">
        <v>94</v>
      </c>
      <c r="AY224" s="205" t="s">
        <v>159</v>
      </c>
    </row>
    <row r="225" spans="2:65" s="1" customFormat="1" ht="25.5" customHeight="1">
      <c r="B225" s="37"/>
      <c r="C225" s="174" t="s">
        <v>332</v>
      </c>
      <c r="D225" s="174" t="s">
        <v>160</v>
      </c>
      <c r="E225" s="175" t="s">
        <v>333</v>
      </c>
      <c r="F225" s="286" t="s">
        <v>334</v>
      </c>
      <c r="G225" s="286"/>
      <c r="H225" s="286"/>
      <c r="I225" s="286"/>
      <c r="J225" s="176" t="s">
        <v>193</v>
      </c>
      <c r="K225" s="177">
        <v>21.94</v>
      </c>
      <c r="L225" s="178">
        <v>0</v>
      </c>
      <c r="M225" s="287">
        <v>0</v>
      </c>
      <c r="N225" s="288"/>
      <c r="O225" s="288"/>
      <c r="P225" s="277">
        <f>ROUND(V225*K225,2)</f>
        <v>0</v>
      </c>
      <c r="Q225" s="277"/>
      <c r="R225" s="39"/>
      <c r="T225" s="179" t="s">
        <v>23</v>
      </c>
      <c r="U225" s="46" t="s">
        <v>49</v>
      </c>
      <c r="V225" s="126">
        <f>L225+M225</f>
        <v>0</v>
      </c>
      <c r="W225" s="126">
        <f>ROUND(L225*K225,2)</f>
        <v>0</v>
      </c>
      <c r="X225" s="126">
        <f>ROUND(M225*K225,2)</f>
        <v>0</v>
      </c>
      <c r="Y225" s="38"/>
      <c r="Z225" s="180">
        <f>Y225*K225</f>
        <v>0</v>
      </c>
      <c r="AA225" s="180">
        <v>0</v>
      </c>
      <c r="AB225" s="180">
        <f>AA225*K225</f>
        <v>0</v>
      </c>
      <c r="AC225" s="180">
        <v>0</v>
      </c>
      <c r="AD225" s="181">
        <f>AC225*K225</f>
        <v>0</v>
      </c>
      <c r="AR225" s="20" t="s">
        <v>169</v>
      </c>
      <c r="AT225" s="20" t="s">
        <v>160</v>
      </c>
      <c r="AU225" s="20" t="s">
        <v>116</v>
      </c>
      <c r="AY225" s="20" t="s">
        <v>159</v>
      </c>
      <c r="BE225" s="113">
        <f>IF(U225="základní",P225,0)</f>
        <v>0</v>
      </c>
      <c r="BF225" s="113">
        <f>IF(U225="snížená",P225,0)</f>
        <v>0</v>
      </c>
      <c r="BG225" s="113">
        <f>IF(U225="zákl. přenesená",P225,0)</f>
        <v>0</v>
      </c>
      <c r="BH225" s="113">
        <f>IF(U225="sníž. přenesená",P225,0)</f>
        <v>0</v>
      </c>
      <c r="BI225" s="113">
        <f>IF(U225="nulová",P225,0)</f>
        <v>0</v>
      </c>
      <c r="BJ225" s="20" t="s">
        <v>94</v>
      </c>
      <c r="BK225" s="113">
        <f>ROUND(V225*K225,2)</f>
        <v>0</v>
      </c>
      <c r="BL225" s="20" t="s">
        <v>169</v>
      </c>
      <c r="BM225" s="20" t="s">
        <v>335</v>
      </c>
    </row>
    <row r="226" spans="2:65" s="11" customFormat="1" ht="16.5" customHeight="1">
      <c r="B226" s="190"/>
      <c r="C226" s="191"/>
      <c r="D226" s="191"/>
      <c r="E226" s="192" t="s">
        <v>23</v>
      </c>
      <c r="F226" s="313" t="s">
        <v>336</v>
      </c>
      <c r="G226" s="314"/>
      <c r="H226" s="314"/>
      <c r="I226" s="314"/>
      <c r="J226" s="191"/>
      <c r="K226" s="193">
        <v>6.4</v>
      </c>
      <c r="L226" s="191"/>
      <c r="M226" s="191"/>
      <c r="N226" s="191"/>
      <c r="O226" s="191"/>
      <c r="P226" s="191"/>
      <c r="Q226" s="191"/>
      <c r="R226" s="194"/>
      <c r="T226" s="195"/>
      <c r="U226" s="191"/>
      <c r="V226" s="191"/>
      <c r="W226" s="191"/>
      <c r="X226" s="191"/>
      <c r="Y226" s="191"/>
      <c r="Z226" s="191"/>
      <c r="AA226" s="191"/>
      <c r="AB226" s="191"/>
      <c r="AC226" s="191"/>
      <c r="AD226" s="196"/>
      <c r="AT226" s="197" t="s">
        <v>167</v>
      </c>
      <c r="AU226" s="197" t="s">
        <v>116</v>
      </c>
      <c r="AV226" s="11" t="s">
        <v>116</v>
      </c>
      <c r="AW226" s="11" t="s">
        <v>7</v>
      </c>
      <c r="AX226" s="11" t="s">
        <v>86</v>
      </c>
      <c r="AY226" s="197" t="s">
        <v>159</v>
      </c>
    </row>
    <row r="227" spans="2:65" s="11" customFormat="1" ht="16.5" customHeight="1">
      <c r="B227" s="190"/>
      <c r="C227" s="191"/>
      <c r="D227" s="191"/>
      <c r="E227" s="192" t="s">
        <v>23</v>
      </c>
      <c r="F227" s="282" t="s">
        <v>337</v>
      </c>
      <c r="G227" s="283"/>
      <c r="H227" s="283"/>
      <c r="I227" s="283"/>
      <c r="J227" s="191"/>
      <c r="K227" s="193">
        <v>9</v>
      </c>
      <c r="L227" s="191"/>
      <c r="M227" s="191"/>
      <c r="N227" s="191"/>
      <c r="O227" s="191"/>
      <c r="P227" s="191"/>
      <c r="Q227" s="191"/>
      <c r="R227" s="194"/>
      <c r="T227" s="195"/>
      <c r="U227" s="191"/>
      <c r="V227" s="191"/>
      <c r="W227" s="191"/>
      <c r="X227" s="191"/>
      <c r="Y227" s="191"/>
      <c r="Z227" s="191"/>
      <c r="AA227" s="191"/>
      <c r="AB227" s="191"/>
      <c r="AC227" s="191"/>
      <c r="AD227" s="196"/>
      <c r="AT227" s="197" t="s">
        <v>167</v>
      </c>
      <c r="AU227" s="197" t="s">
        <v>116</v>
      </c>
      <c r="AV227" s="11" t="s">
        <v>116</v>
      </c>
      <c r="AW227" s="11" t="s">
        <v>7</v>
      </c>
      <c r="AX227" s="11" t="s">
        <v>86</v>
      </c>
      <c r="AY227" s="197" t="s">
        <v>159</v>
      </c>
    </row>
    <row r="228" spans="2:65" s="11" customFormat="1" ht="16.5" customHeight="1">
      <c r="B228" s="190"/>
      <c r="C228" s="191"/>
      <c r="D228" s="191"/>
      <c r="E228" s="192" t="s">
        <v>23</v>
      </c>
      <c r="F228" s="282" t="s">
        <v>338</v>
      </c>
      <c r="G228" s="283"/>
      <c r="H228" s="283"/>
      <c r="I228" s="283"/>
      <c r="J228" s="191"/>
      <c r="K228" s="193">
        <v>6.54</v>
      </c>
      <c r="L228" s="191"/>
      <c r="M228" s="191"/>
      <c r="N228" s="191"/>
      <c r="O228" s="191"/>
      <c r="P228" s="191"/>
      <c r="Q228" s="191"/>
      <c r="R228" s="194"/>
      <c r="T228" s="195"/>
      <c r="U228" s="191"/>
      <c r="V228" s="191"/>
      <c r="W228" s="191"/>
      <c r="X228" s="191"/>
      <c r="Y228" s="191"/>
      <c r="Z228" s="191"/>
      <c r="AA228" s="191"/>
      <c r="AB228" s="191"/>
      <c r="AC228" s="191"/>
      <c r="AD228" s="196"/>
      <c r="AT228" s="197" t="s">
        <v>167</v>
      </c>
      <c r="AU228" s="197" t="s">
        <v>116</v>
      </c>
      <c r="AV228" s="11" t="s">
        <v>116</v>
      </c>
      <c r="AW228" s="11" t="s">
        <v>7</v>
      </c>
      <c r="AX228" s="11" t="s">
        <v>86</v>
      </c>
      <c r="AY228" s="197" t="s">
        <v>159</v>
      </c>
    </row>
    <row r="229" spans="2:65" s="12" customFormat="1" ht="16.5" customHeight="1">
      <c r="B229" s="198"/>
      <c r="C229" s="199"/>
      <c r="D229" s="199"/>
      <c r="E229" s="200" t="s">
        <v>23</v>
      </c>
      <c r="F229" s="284" t="s">
        <v>168</v>
      </c>
      <c r="G229" s="285"/>
      <c r="H229" s="285"/>
      <c r="I229" s="285"/>
      <c r="J229" s="199"/>
      <c r="K229" s="201">
        <v>21.94</v>
      </c>
      <c r="L229" s="199"/>
      <c r="M229" s="199"/>
      <c r="N229" s="199"/>
      <c r="O229" s="199"/>
      <c r="P229" s="199"/>
      <c r="Q229" s="199"/>
      <c r="R229" s="202"/>
      <c r="T229" s="203"/>
      <c r="U229" s="199"/>
      <c r="V229" s="199"/>
      <c r="W229" s="199"/>
      <c r="X229" s="199"/>
      <c r="Y229" s="199"/>
      <c r="Z229" s="199"/>
      <c r="AA229" s="199"/>
      <c r="AB229" s="199"/>
      <c r="AC229" s="199"/>
      <c r="AD229" s="204"/>
      <c r="AT229" s="205" t="s">
        <v>167</v>
      </c>
      <c r="AU229" s="205" t="s">
        <v>116</v>
      </c>
      <c r="AV229" s="12" t="s">
        <v>169</v>
      </c>
      <c r="AW229" s="12" t="s">
        <v>7</v>
      </c>
      <c r="AX229" s="12" t="s">
        <v>94</v>
      </c>
      <c r="AY229" s="205" t="s">
        <v>159</v>
      </c>
    </row>
    <row r="230" spans="2:65" s="1" customFormat="1" ht="16.5" customHeight="1">
      <c r="B230" s="37"/>
      <c r="C230" s="174" t="s">
        <v>339</v>
      </c>
      <c r="D230" s="174" t="s">
        <v>160</v>
      </c>
      <c r="E230" s="175" t="s">
        <v>340</v>
      </c>
      <c r="F230" s="286" t="s">
        <v>341</v>
      </c>
      <c r="G230" s="286"/>
      <c r="H230" s="286"/>
      <c r="I230" s="286"/>
      <c r="J230" s="176" t="s">
        <v>342</v>
      </c>
      <c r="K230" s="177">
        <v>395</v>
      </c>
      <c r="L230" s="178">
        <v>0</v>
      </c>
      <c r="M230" s="287">
        <v>0</v>
      </c>
      <c r="N230" s="288"/>
      <c r="O230" s="288"/>
      <c r="P230" s="277">
        <f>ROUND(V230*K230,2)</f>
        <v>0</v>
      </c>
      <c r="Q230" s="277"/>
      <c r="R230" s="39"/>
      <c r="T230" s="179" t="s">
        <v>23</v>
      </c>
      <c r="U230" s="46" t="s">
        <v>49</v>
      </c>
      <c r="V230" s="126">
        <f>L230+M230</f>
        <v>0</v>
      </c>
      <c r="W230" s="126">
        <f>ROUND(L230*K230,2)</f>
        <v>0</v>
      </c>
      <c r="X230" s="126">
        <f>ROUND(M230*K230,2)</f>
        <v>0</v>
      </c>
      <c r="Y230" s="38"/>
      <c r="Z230" s="180">
        <f>Y230*K230</f>
        <v>0</v>
      </c>
      <c r="AA230" s="180">
        <v>0</v>
      </c>
      <c r="AB230" s="180">
        <f>AA230*K230</f>
        <v>0</v>
      </c>
      <c r="AC230" s="180">
        <v>0</v>
      </c>
      <c r="AD230" s="181">
        <f>AC230*K230</f>
        <v>0</v>
      </c>
      <c r="AR230" s="20" t="s">
        <v>169</v>
      </c>
      <c r="AT230" s="20" t="s">
        <v>160</v>
      </c>
      <c r="AU230" s="20" t="s">
        <v>116</v>
      </c>
      <c r="AY230" s="20" t="s">
        <v>159</v>
      </c>
      <c r="BE230" s="113">
        <f>IF(U230="základní",P230,0)</f>
        <v>0</v>
      </c>
      <c r="BF230" s="113">
        <f>IF(U230="snížená",P230,0)</f>
        <v>0</v>
      </c>
      <c r="BG230" s="113">
        <f>IF(U230="zákl. přenesená",P230,0)</f>
        <v>0</v>
      </c>
      <c r="BH230" s="113">
        <f>IF(U230="sníž. přenesená",P230,0)</f>
        <v>0</v>
      </c>
      <c r="BI230" s="113">
        <f>IF(U230="nulová",P230,0)</f>
        <v>0</v>
      </c>
      <c r="BJ230" s="20" t="s">
        <v>94</v>
      </c>
      <c r="BK230" s="113">
        <f>ROUND(V230*K230,2)</f>
        <v>0</v>
      </c>
      <c r="BL230" s="20" t="s">
        <v>169</v>
      </c>
      <c r="BM230" s="20" t="s">
        <v>343</v>
      </c>
    </row>
    <row r="231" spans="2:65" s="11" customFormat="1" ht="25.5" customHeight="1">
      <c r="B231" s="190"/>
      <c r="C231" s="191"/>
      <c r="D231" s="191"/>
      <c r="E231" s="192" t="s">
        <v>23</v>
      </c>
      <c r="F231" s="313" t="s">
        <v>344</v>
      </c>
      <c r="G231" s="314"/>
      <c r="H231" s="314"/>
      <c r="I231" s="314"/>
      <c r="J231" s="191"/>
      <c r="K231" s="193">
        <v>395</v>
      </c>
      <c r="L231" s="191"/>
      <c r="M231" s="191"/>
      <c r="N231" s="191"/>
      <c r="O231" s="191"/>
      <c r="P231" s="191"/>
      <c r="Q231" s="191"/>
      <c r="R231" s="194"/>
      <c r="T231" s="195"/>
      <c r="U231" s="191"/>
      <c r="V231" s="191"/>
      <c r="W231" s="191"/>
      <c r="X231" s="191"/>
      <c r="Y231" s="191"/>
      <c r="Z231" s="191"/>
      <c r="AA231" s="191"/>
      <c r="AB231" s="191"/>
      <c r="AC231" s="191"/>
      <c r="AD231" s="196"/>
      <c r="AT231" s="197" t="s">
        <v>167</v>
      </c>
      <c r="AU231" s="197" t="s">
        <v>116</v>
      </c>
      <c r="AV231" s="11" t="s">
        <v>116</v>
      </c>
      <c r="AW231" s="11" t="s">
        <v>7</v>
      </c>
      <c r="AX231" s="11" t="s">
        <v>86</v>
      </c>
      <c r="AY231" s="197" t="s">
        <v>159</v>
      </c>
    </row>
    <row r="232" spans="2:65" s="12" customFormat="1" ht="16.5" customHeight="1">
      <c r="B232" s="198"/>
      <c r="C232" s="199"/>
      <c r="D232" s="199"/>
      <c r="E232" s="200" t="s">
        <v>23</v>
      </c>
      <c r="F232" s="284" t="s">
        <v>168</v>
      </c>
      <c r="G232" s="285"/>
      <c r="H232" s="285"/>
      <c r="I232" s="285"/>
      <c r="J232" s="199"/>
      <c r="K232" s="201">
        <v>395</v>
      </c>
      <c r="L232" s="199"/>
      <c r="M232" s="199"/>
      <c r="N232" s="199"/>
      <c r="O232" s="199"/>
      <c r="P232" s="199"/>
      <c r="Q232" s="199"/>
      <c r="R232" s="202"/>
      <c r="T232" s="203"/>
      <c r="U232" s="199"/>
      <c r="V232" s="199"/>
      <c r="W232" s="199"/>
      <c r="X232" s="199"/>
      <c r="Y232" s="199"/>
      <c r="Z232" s="199"/>
      <c r="AA232" s="199"/>
      <c r="AB232" s="199"/>
      <c r="AC232" s="199"/>
      <c r="AD232" s="204"/>
      <c r="AT232" s="205" t="s">
        <v>167</v>
      </c>
      <c r="AU232" s="205" t="s">
        <v>116</v>
      </c>
      <c r="AV232" s="12" t="s">
        <v>169</v>
      </c>
      <c r="AW232" s="12" t="s">
        <v>7</v>
      </c>
      <c r="AX232" s="12" t="s">
        <v>94</v>
      </c>
      <c r="AY232" s="205" t="s">
        <v>159</v>
      </c>
    </row>
    <row r="233" spans="2:65" s="1" customFormat="1" ht="25.5" customHeight="1">
      <c r="B233" s="37"/>
      <c r="C233" s="214" t="s">
        <v>345</v>
      </c>
      <c r="D233" s="214" t="s">
        <v>190</v>
      </c>
      <c r="E233" s="215" t="s">
        <v>346</v>
      </c>
      <c r="F233" s="315" t="s">
        <v>347</v>
      </c>
      <c r="G233" s="315"/>
      <c r="H233" s="315"/>
      <c r="I233" s="315"/>
      <c r="J233" s="216" t="s">
        <v>348</v>
      </c>
      <c r="K233" s="217">
        <v>0.58299999999999996</v>
      </c>
      <c r="L233" s="218">
        <v>0</v>
      </c>
      <c r="M233" s="316"/>
      <c r="N233" s="316"/>
      <c r="O233" s="317"/>
      <c r="P233" s="277">
        <f>ROUND(V233*K233,2)</f>
        <v>0</v>
      </c>
      <c r="Q233" s="277"/>
      <c r="R233" s="39"/>
      <c r="T233" s="179" t="s">
        <v>23</v>
      </c>
      <c r="U233" s="46" t="s">
        <v>49</v>
      </c>
      <c r="V233" s="126">
        <f>L233+M233</f>
        <v>0</v>
      </c>
      <c r="W233" s="126">
        <f>ROUND(L233*K233,2)</f>
        <v>0</v>
      </c>
      <c r="X233" s="126">
        <f>ROUND(M233*K233,2)</f>
        <v>0</v>
      </c>
      <c r="Y233" s="38"/>
      <c r="Z233" s="180">
        <f>Y233*K233</f>
        <v>0</v>
      </c>
      <c r="AA233" s="180">
        <v>1E-3</v>
      </c>
      <c r="AB233" s="180">
        <f>AA233*K233</f>
        <v>5.8299999999999997E-4</v>
      </c>
      <c r="AC233" s="180">
        <v>0</v>
      </c>
      <c r="AD233" s="181">
        <f>AC233*K233</f>
        <v>0</v>
      </c>
      <c r="AR233" s="20" t="s">
        <v>194</v>
      </c>
      <c r="AT233" s="20" t="s">
        <v>190</v>
      </c>
      <c r="AU233" s="20" t="s">
        <v>116</v>
      </c>
      <c r="AY233" s="20" t="s">
        <v>159</v>
      </c>
      <c r="BE233" s="113">
        <f>IF(U233="základní",P233,0)</f>
        <v>0</v>
      </c>
      <c r="BF233" s="113">
        <f>IF(U233="snížená",P233,0)</f>
        <v>0</v>
      </c>
      <c r="BG233" s="113">
        <f>IF(U233="zákl. přenesená",P233,0)</f>
        <v>0</v>
      </c>
      <c r="BH233" s="113">
        <f>IF(U233="sníž. přenesená",P233,0)</f>
        <v>0</v>
      </c>
      <c r="BI233" s="113">
        <f>IF(U233="nulová",P233,0)</f>
        <v>0</v>
      </c>
      <c r="BJ233" s="20" t="s">
        <v>94</v>
      </c>
      <c r="BK233" s="113">
        <f>ROUND(V233*K233,2)</f>
        <v>0</v>
      </c>
      <c r="BL233" s="20" t="s">
        <v>169</v>
      </c>
      <c r="BM233" s="20" t="s">
        <v>349</v>
      </c>
    </row>
    <row r="234" spans="2:65" s="11" customFormat="1" ht="16.5" customHeight="1">
      <c r="B234" s="190"/>
      <c r="C234" s="191"/>
      <c r="D234" s="191"/>
      <c r="E234" s="192" t="s">
        <v>23</v>
      </c>
      <c r="F234" s="313" t="s">
        <v>350</v>
      </c>
      <c r="G234" s="314"/>
      <c r="H234" s="314"/>
      <c r="I234" s="314"/>
      <c r="J234" s="191"/>
      <c r="K234" s="193">
        <v>0.58299999999999996</v>
      </c>
      <c r="L234" s="191"/>
      <c r="M234" s="191"/>
      <c r="N234" s="191"/>
      <c r="O234" s="191"/>
      <c r="P234" s="191"/>
      <c r="Q234" s="191"/>
      <c r="R234" s="194"/>
      <c r="T234" s="195"/>
      <c r="U234" s="191"/>
      <c r="V234" s="191"/>
      <c r="W234" s="191"/>
      <c r="X234" s="191"/>
      <c r="Y234" s="191"/>
      <c r="Z234" s="191"/>
      <c r="AA234" s="191"/>
      <c r="AB234" s="191"/>
      <c r="AC234" s="191"/>
      <c r="AD234" s="196"/>
      <c r="AT234" s="197" t="s">
        <v>167</v>
      </c>
      <c r="AU234" s="197" t="s">
        <v>116</v>
      </c>
      <c r="AV234" s="11" t="s">
        <v>116</v>
      </c>
      <c r="AW234" s="11" t="s">
        <v>7</v>
      </c>
      <c r="AX234" s="11" t="s">
        <v>86</v>
      </c>
      <c r="AY234" s="197" t="s">
        <v>159</v>
      </c>
    </row>
    <row r="235" spans="2:65" s="12" customFormat="1" ht="16.5" customHeight="1">
      <c r="B235" s="198"/>
      <c r="C235" s="199"/>
      <c r="D235" s="199"/>
      <c r="E235" s="200" t="s">
        <v>23</v>
      </c>
      <c r="F235" s="284" t="s">
        <v>168</v>
      </c>
      <c r="G235" s="285"/>
      <c r="H235" s="285"/>
      <c r="I235" s="285"/>
      <c r="J235" s="199"/>
      <c r="K235" s="201">
        <v>0.58299999999999996</v>
      </c>
      <c r="L235" s="199"/>
      <c r="M235" s="199"/>
      <c r="N235" s="199"/>
      <c r="O235" s="199"/>
      <c r="P235" s="199"/>
      <c r="Q235" s="199"/>
      <c r="R235" s="202"/>
      <c r="T235" s="203"/>
      <c r="U235" s="199"/>
      <c r="V235" s="199"/>
      <c r="W235" s="199"/>
      <c r="X235" s="199"/>
      <c r="Y235" s="199"/>
      <c r="Z235" s="199"/>
      <c r="AA235" s="199"/>
      <c r="AB235" s="199"/>
      <c r="AC235" s="199"/>
      <c r="AD235" s="204"/>
      <c r="AT235" s="205" t="s">
        <v>167</v>
      </c>
      <c r="AU235" s="205" t="s">
        <v>116</v>
      </c>
      <c r="AV235" s="12" t="s">
        <v>169</v>
      </c>
      <c r="AW235" s="12" t="s">
        <v>7</v>
      </c>
      <c r="AX235" s="12" t="s">
        <v>94</v>
      </c>
      <c r="AY235" s="205" t="s">
        <v>159</v>
      </c>
    </row>
    <row r="236" spans="2:65" s="1" customFormat="1" ht="38.25" customHeight="1">
      <c r="B236" s="37"/>
      <c r="C236" s="214" t="s">
        <v>351</v>
      </c>
      <c r="D236" s="214" t="s">
        <v>190</v>
      </c>
      <c r="E236" s="215" t="s">
        <v>352</v>
      </c>
      <c r="F236" s="315" t="s">
        <v>353</v>
      </c>
      <c r="G236" s="315"/>
      <c r="H236" s="315"/>
      <c r="I236" s="315"/>
      <c r="J236" s="216" t="s">
        <v>263</v>
      </c>
      <c r="K236" s="217">
        <v>16</v>
      </c>
      <c r="L236" s="218">
        <v>0</v>
      </c>
      <c r="M236" s="316"/>
      <c r="N236" s="316"/>
      <c r="O236" s="317"/>
      <c r="P236" s="277">
        <f>ROUND(V236*K236,2)</f>
        <v>0</v>
      </c>
      <c r="Q236" s="277"/>
      <c r="R236" s="39"/>
      <c r="T236" s="179" t="s">
        <v>23</v>
      </c>
      <c r="U236" s="46" t="s">
        <v>49</v>
      </c>
      <c r="V236" s="126">
        <f>L236+M236</f>
        <v>0</v>
      </c>
      <c r="W236" s="126">
        <f>ROUND(L236*K236,2)</f>
        <v>0</v>
      </c>
      <c r="X236" s="126">
        <f>ROUND(M236*K236,2)</f>
        <v>0</v>
      </c>
      <c r="Y236" s="38"/>
      <c r="Z236" s="180">
        <f>Y236*K236</f>
        <v>0</v>
      </c>
      <c r="AA236" s="180">
        <v>0</v>
      </c>
      <c r="AB236" s="180">
        <f>AA236*K236</f>
        <v>0</v>
      </c>
      <c r="AC236" s="180">
        <v>0</v>
      </c>
      <c r="AD236" s="181">
        <f>AC236*K236</f>
        <v>0</v>
      </c>
      <c r="AR236" s="20" t="s">
        <v>194</v>
      </c>
      <c r="AT236" s="20" t="s">
        <v>190</v>
      </c>
      <c r="AU236" s="20" t="s">
        <v>116</v>
      </c>
      <c r="AY236" s="20" t="s">
        <v>159</v>
      </c>
      <c r="BE236" s="113">
        <f>IF(U236="základní",P236,0)</f>
        <v>0</v>
      </c>
      <c r="BF236" s="113">
        <f>IF(U236="snížená",P236,0)</f>
        <v>0</v>
      </c>
      <c r="BG236" s="113">
        <f>IF(U236="zákl. přenesená",P236,0)</f>
        <v>0</v>
      </c>
      <c r="BH236" s="113">
        <f>IF(U236="sníž. přenesená",P236,0)</f>
        <v>0</v>
      </c>
      <c r="BI236" s="113">
        <f>IF(U236="nulová",P236,0)</f>
        <v>0</v>
      </c>
      <c r="BJ236" s="20" t="s">
        <v>94</v>
      </c>
      <c r="BK236" s="113">
        <f>ROUND(V236*K236,2)</f>
        <v>0</v>
      </c>
      <c r="BL236" s="20" t="s">
        <v>169</v>
      </c>
      <c r="BM236" s="20" t="s">
        <v>354</v>
      </c>
    </row>
    <row r="237" spans="2:65" s="11" customFormat="1" ht="16.5" customHeight="1">
      <c r="B237" s="190"/>
      <c r="C237" s="191"/>
      <c r="D237" s="191"/>
      <c r="E237" s="192" t="s">
        <v>23</v>
      </c>
      <c r="F237" s="313" t="s">
        <v>355</v>
      </c>
      <c r="G237" s="314"/>
      <c r="H237" s="314"/>
      <c r="I237" s="314"/>
      <c r="J237" s="191"/>
      <c r="K237" s="193">
        <v>16</v>
      </c>
      <c r="L237" s="191"/>
      <c r="M237" s="191"/>
      <c r="N237" s="191"/>
      <c r="O237" s="191"/>
      <c r="P237" s="191"/>
      <c r="Q237" s="191"/>
      <c r="R237" s="194"/>
      <c r="T237" s="195"/>
      <c r="U237" s="191"/>
      <c r="V237" s="191"/>
      <c r="W237" s="191"/>
      <c r="X237" s="191"/>
      <c r="Y237" s="191"/>
      <c r="Z237" s="191"/>
      <c r="AA237" s="191"/>
      <c r="AB237" s="191"/>
      <c r="AC237" s="191"/>
      <c r="AD237" s="196"/>
      <c r="AT237" s="197" t="s">
        <v>167</v>
      </c>
      <c r="AU237" s="197" t="s">
        <v>116</v>
      </c>
      <c r="AV237" s="11" t="s">
        <v>116</v>
      </c>
      <c r="AW237" s="11" t="s">
        <v>7</v>
      </c>
      <c r="AX237" s="11" t="s">
        <v>86</v>
      </c>
      <c r="AY237" s="197" t="s">
        <v>159</v>
      </c>
    </row>
    <row r="238" spans="2:65" s="12" customFormat="1" ht="16.5" customHeight="1">
      <c r="B238" s="198"/>
      <c r="C238" s="199"/>
      <c r="D238" s="199"/>
      <c r="E238" s="200" t="s">
        <v>23</v>
      </c>
      <c r="F238" s="284" t="s">
        <v>168</v>
      </c>
      <c r="G238" s="285"/>
      <c r="H238" s="285"/>
      <c r="I238" s="285"/>
      <c r="J238" s="199"/>
      <c r="K238" s="201">
        <v>16</v>
      </c>
      <c r="L238" s="199"/>
      <c r="M238" s="199"/>
      <c r="N238" s="199"/>
      <c r="O238" s="199"/>
      <c r="P238" s="199"/>
      <c r="Q238" s="199"/>
      <c r="R238" s="202"/>
      <c r="T238" s="203"/>
      <c r="U238" s="199"/>
      <c r="V238" s="199"/>
      <c r="W238" s="199"/>
      <c r="X238" s="199"/>
      <c r="Y238" s="199"/>
      <c r="Z238" s="199"/>
      <c r="AA238" s="199"/>
      <c r="AB238" s="199"/>
      <c r="AC238" s="199"/>
      <c r="AD238" s="204"/>
      <c r="AT238" s="205" t="s">
        <v>167</v>
      </c>
      <c r="AU238" s="205" t="s">
        <v>116</v>
      </c>
      <c r="AV238" s="12" t="s">
        <v>169</v>
      </c>
      <c r="AW238" s="12" t="s">
        <v>7</v>
      </c>
      <c r="AX238" s="12" t="s">
        <v>94</v>
      </c>
      <c r="AY238" s="205" t="s">
        <v>159</v>
      </c>
    </row>
    <row r="239" spans="2:65" s="1" customFormat="1" ht="38.25" customHeight="1">
      <c r="B239" s="37"/>
      <c r="C239" s="214" t="s">
        <v>356</v>
      </c>
      <c r="D239" s="214" t="s">
        <v>190</v>
      </c>
      <c r="E239" s="215" t="s">
        <v>357</v>
      </c>
      <c r="F239" s="315" t="s">
        <v>358</v>
      </c>
      <c r="G239" s="315"/>
      <c r="H239" s="315"/>
      <c r="I239" s="315"/>
      <c r="J239" s="216" t="s">
        <v>263</v>
      </c>
      <c r="K239" s="217">
        <v>16</v>
      </c>
      <c r="L239" s="218">
        <v>0</v>
      </c>
      <c r="M239" s="316"/>
      <c r="N239" s="316"/>
      <c r="O239" s="317"/>
      <c r="P239" s="277">
        <f>ROUND(V239*K239,2)</f>
        <v>0</v>
      </c>
      <c r="Q239" s="277"/>
      <c r="R239" s="39"/>
      <c r="T239" s="179" t="s">
        <v>23</v>
      </c>
      <c r="U239" s="46" t="s">
        <v>49</v>
      </c>
      <c r="V239" s="126">
        <f>L239+M239</f>
        <v>0</v>
      </c>
      <c r="W239" s="126">
        <f>ROUND(L239*K239,2)</f>
        <v>0</v>
      </c>
      <c r="X239" s="126">
        <f>ROUND(M239*K239,2)</f>
        <v>0</v>
      </c>
      <c r="Y239" s="38"/>
      <c r="Z239" s="180">
        <f>Y239*K239</f>
        <v>0</v>
      </c>
      <c r="AA239" s="180">
        <v>0</v>
      </c>
      <c r="AB239" s="180">
        <f>AA239*K239</f>
        <v>0</v>
      </c>
      <c r="AC239" s="180">
        <v>0</v>
      </c>
      <c r="AD239" s="181">
        <f>AC239*K239</f>
        <v>0</v>
      </c>
      <c r="AR239" s="20" t="s">
        <v>194</v>
      </c>
      <c r="AT239" s="20" t="s">
        <v>190</v>
      </c>
      <c r="AU239" s="20" t="s">
        <v>116</v>
      </c>
      <c r="AY239" s="20" t="s">
        <v>159</v>
      </c>
      <c r="BE239" s="113">
        <f>IF(U239="základní",P239,0)</f>
        <v>0</v>
      </c>
      <c r="BF239" s="113">
        <f>IF(U239="snížená",P239,0)</f>
        <v>0</v>
      </c>
      <c r="BG239" s="113">
        <f>IF(U239="zákl. přenesená",P239,0)</f>
        <v>0</v>
      </c>
      <c r="BH239" s="113">
        <f>IF(U239="sníž. přenesená",P239,0)</f>
        <v>0</v>
      </c>
      <c r="BI239" s="113">
        <f>IF(U239="nulová",P239,0)</f>
        <v>0</v>
      </c>
      <c r="BJ239" s="20" t="s">
        <v>94</v>
      </c>
      <c r="BK239" s="113">
        <f>ROUND(V239*K239,2)</f>
        <v>0</v>
      </c>
      <c r="BL239" s="20" t="s">
        <v>169</v>
      </c>
      <c r="BM239" s="20" t="s">
        <v>359</v>
      </c>
    </row>
    <row r="240" spans="2:65" s="11" customFormat="1" ht="16.5" customHeight="1">
      <c r="B240" s="190"/>
      <c r="C240" s="191"/>
      <c r="D240" s="191"/>
      <c r="E240" s="192" t="s">
        <v>23</v>
      </c>
      <c r="F240" s="313" t="s">
        <v>360</v>
      </c>
      <c r="G240" s="314"/>
      <c r="H240" s="314"/>
      <c r="I240" s="314"/>
      <c r="J240" s="191"/>
      <c r="K240" s="193">
        <v>16</v>
      </c>
      <c r="L240" s="191"/>
      <c r="M240" s="191"/>
      <c r="N240" s="191"/>
      <c r="O240" s="191"/>
      <c r="P240" s="191"/>
      <c r="Q240" s="191"/>
      <c r="R240" s="194"/>
      <c r="T240" s="195"/>
      <c r="U240" s="191"/>
      <c r="V240" s="191"/>
      <c r="W240" s="191"/>
      <c r="X240" s="191"/>
      <c r="Y240" s="191"/>
      <c r="Z240" s="191"/>
      <c r="AA240" s="191"/>
      <c r="AB240" s="191"/>
      <c r="AC240" s="191"/>
      <c r="AD240" s="196"/>
      <c r="AT240" s="197" t="s">
        <v>167</v>
      </c>
      <c r="AU240" s="197" t="s">
        <v>116</v>
      </c>
      <c r="AV240" s="11" t="s">
        <v>116</v>
      </c>
      <c r="AW240" s="11" t="s">
        <v>7</v>
      </c>
      <c r="AX240" s="11" t="s">
        <v>86</v>
      </c>
      <c r="AY240" s="197" t="s">
        <v>159</v>
      </c>
    </row>
    <row r="241" spans="2:65" s="12" customFormat="1" ht="16.5" customHeight="1">
      <c r="B241" s="198"/>
      <c r="C241" s="199"/>
      <c r="D241" s="199"/>
      <c r="E241" s="200" t="s">
        <v>23</v>
      </c>
      <c r="F241" s="284" t="s">
        <v>168</v>
      </c>
      <c r="G241" s="285"/>
      <c r="H241" s="285"/>
      <c r="I241" s="285"/>
      <c r="J241" s="199"/>
      <c r="K241" s="201">
        <v>16</v>
      </c>
      <c r="L241" s="199"/>
      <c r="M241" s="199"/>
      <c r="N241" s="199"/>
      <c r="O241" s="199"/>
      <c r="P241" s="199"/>
      <c r="Q241" s="199"/>
      <c r="R241" s="202"/>
      <c r="T241" s="203"/>
      <c r="U241" s="199"/>
      <c r="V241" s="199"/>
      <c r="W241" s="199"/>
      <c r="X241" s="199"/>
      <c r="Y241" s="199"/>
      <c r="Z241" s="199"/>
      <c r="AA241" s="199"/>
      <c r="AB241" s="199"/>
      <c r="AC241" s="199"/>
      <c r="AD241" s="204"/>
      <c r="AT241" s="205" t="s">
        <v>167</v>
      </c>
      <c r="AU241" s="205" t="s">
        <v>116</v>
      </c>
      <c r="AV241" s="12" t="s">
        <v>169</v>
      </c>
      <c r="AW241" s="12" t="s">
        <v>7</v>
      </c>
      <c r="AX241" s="12" t="s">
        <v>94</v>
      </c>
      <c r="AY241" s="205" t="s">
        <v>159</v>
      </c>
    </row>
    <row r="242" spans="2:65" s="1" customFormat="1" ht="38.25" customHeight="1">
      <c r="B242" s="37"/>
      <c r="C242" s="214" t="s">
        <v>361</v>
      </c>
      <c r="D242" s="214" t="s">
        <v>190</v>
      </c>
      <c r="E242" s="215" t="s">
        <v>362</v>
      </c>
      <c r="F242" s="315" t="s">
        <v>363</v>
      </c>
      <c r="G242" s="315"/>
      <c r="H242" s="315"/>
      <c r="I242" s="315"/>
      <c r="J242" s="216" t="s">
        <v>263</v>
      </c>
      <c r="K242" s="217">
        <v>32</v>
      </c>
      <c r="L242" s="218">
        <v>0</v>
      </c>
      <c r="M242" s="316"/>
      <c r="N242" s="316"/>
      <c r="O242" s="317"/>
      <c r="P242" s="277">
        <f>ROUND(V242*K242,2)</f>
        <v>0</v>
      </c>
      <c r="Q242" s="277"/>
      <c r="R242" s="39"/>
      <c r="T242" s="179" t="s">
        <v>23</v>
      </c>
      <c r="U242" s="46" t="s">
        <v>49</v>
      </c>
      <c r="V242" s="126">
        <f>L242+M242</f>
        <v>0</v>
      </c>
      <c r="W242" s="126">
        <f>ROUND(L242*K242,2)</f>
        <v>0</v>
      </c>
      <c r="X242" s="126">
        <f>ROUND(M242*K242,2)</f>
        <v>0</v>
      </c>
      <c r="Y242" s="38"/>
      <c r="Z242" s="180">
        <f>Y242*K242</f>
        <v>0</v>
      </c>
      <c r="AA242" s="180">
        <v>0</v>
      </c>
      <c r="AB242" s="180">
        <f>AA242*K242</f>
        <v>0</v>
      </c>
      <c r="AC242" s="180">
        <v>0</v>
      </c>
      <c r="AD242" s="181">
        <f>AC242*K242</f>
        <v>0</v>
      </c>
      <c r="AR242" s="20" t="s">
        <v>194</v>
      </c>
      <c r="AT242" s="20" t="s">
        <v>190</v>
      </c>
      <c r="AU242" s="20" t="s">
        <v>116</v>
      </c>
      <c r="AY242" s="20" t="s">
        <v>159</v>
      </c>
      <c r="BE242" s="113">
        <f>IF(U242="základní",P242,0)</f>
        <v>0</v>
      </c>
      <c r="BF242" s="113">
        <f>IF(U242="snížená",P242,0)</f>
        <v>0</v>
      </c>
      <c r="BG242" s="113">
        <f>IF(U242="zákl. přenesená",P242,0)</f>
        <v>0</v>
      </c>
      <c r="BH242" s="113">
        <f>IF(U242="sníž. přenesená",P242,0)</f>
        <v>0</v>
      </c>
      <c r="BI242" s="113">
        <f>IF(U242="nulová",P242,0)</f>
        <v>0</v>
      </c>
      <c r="BJ242" s="20" t="s">
        <v>94</v>
      </c>
      <c r="BK242" s="113">
        <f>ROUND(V242*K242,2)</f>
        <v>0</v>
      </c>
      <c r="BL242" s="20" t="s">
        <v>169</v>
      </c>
      <c r="BM242" s="20" t="s">
        <v>364</v>
      </c>
    </row>
    <row r="243" spans="2:65" s="11" customFormat="1" ht="16.5" customHeight="1">
      <c r="B243" s="190"/>
      <c r="C243" s="191"/>
      <c r="D243" s="191"/>
      <c r="E243" s="192" t="s">
        <v>23</v>
      </c>
      <c r="F243" s="313" t="s">
        <v>365</v>
      </c>
      <c r="G243" s="314"/>
      <c r="H243" s="314"/>
      <c r="I243" s="314"/>
      <c r="J243" s="191"/>
      <c r="K243" s="193">
        <v>32</v>
      </c>
      <c r="L243" s="191"/>
      <c r="M243" s="191"/>
      <c r="N243" s="191"/>
      <c r="O243" s="191"/>
      <c r="P243" s="191"/>
      <c r="Q243" s="191"/>
      <c r="R243" s="194"/>
      <c r="T243" s="195"/>
      <c r="U243" s="191"/>
      <c r="V243" s="191"/>
      <c r="W243" s="191"/>
      <c r="X243" s="191"/>
      <c r="Y243" s="191"/>
      <c r="Z243" s="191"/>
      <c r="AA243" s="191"/>
      <c r="AB243" s="191"/>
      <c r="AC243" s="191"/>
      <c r="AD243" s="196"/>
      <c r="AT243" s="197" t="s">
        <v>167</v>
      </c>
      <c r="AU243" s="197" t="s">
        <v>116</v>
      </c>
      <c r="AV243" s="11" t="s">
        <v>116</v>
      </c>
      <c r="AW243" s="11" t="s">
        <v>7</v>
      </c>
      <c r="AX243" s="11" t="s">
        <v>86</v>
      </c>
      <c r="AY243" s="197" t="s">
        <v>159</v>
      </c>
    </row>
    <row r="244" spans="2:65" s="12" customFormat="1" ht="16.5" customHeight="1">
      <c r="B244" s="198"/>
      <c r="C244" s="199"/>
      <c r="D244" s="199"/>
      <c r="E244" s="200" t="s">
        <v>23</v>
      </c>
      <c r="F244" s="284" t="s">
        <v>168</v>
      </c>
      <c r="G244" s="285"/>
      <c r="H244" s="285"/>
      <c r="I244" s="285"/>
      <c r="J244" s="199"/>
      <c r="K244" s="201">
        <v>32</v>
      </c>
      <c r="L244" s="199"/>
      <c r="M244" s="199"/>
      <c r="N244" s="199"/>
      <c r="O244" s="199"/>
      <c r="P244" s="199"/>
      <c r="Q244" s="199"/>
      <c r="R244" s="202"/>
      <c r="T244" s="203"/>
      <c r="U244" s="199"/>
      <c r="V244" s="199"/>
      <c r="W244" s="199"/>
      <c r="X244" s="199"/>
      <c r="Y244" s="199"/>
      <c r="Z244" s="199"/>
      <c r="AA244" s="199"/>
      <c r="AB244" s="199"/>
      <c r="AC244" s="199"/>
      <c r="AD244" s="204"/>
      <c r="AT244" s="205" t="s">
        <v>167</v>
      </c>
      <c r="AU244" s="205" t="s">
        <v>116</v>
      </c>
      <c r="AV244" s="12" t="s">
        <v>169</v>
      </c>
      <c r="AW244" s="12" t="s">
        <v>7</v>
      </c>
      <c r="AX244" s="12" t="s">
        <v>94</v>
      </c>
      <c r="AY244" s="205" t="s">
        <v>159</v>
      </c>
    </row>
    <row r="245" spans="2:65" s="1" customFormat="1" ht="25.5" customHeight="1">
      <c r="B245" s="37"/>
      <c r="C245" s="214" t="s">
        <v>366</v>
      </c>
      <c r="D245" s="214" t="s">
        <v>190</v>
      </c>
      <c r="E245" s="215" t="s">
        <v>367</v>
      </c>
      <c r="F245" s="315" t="s">
        <v>368</v>
      </c>
      <c r="G245" s="315"/>
      <c r="H245" s="315"/>
      <c r="I245" s="315"/>
      <c r="J245" s="216" t="s">
        <v>263</v>
      </c>
      <c r="K245" s="217">
        <v>72</v>
      </c>
      <c r="L245" s="218">
        <v>0</v>
      </c>
      <c r="M245" s="316"/>
      <c r="N245" s="316"/>
      <c r="O245" s="317"/>
      <c r="P245" s="277">
        <f>ROUND(V245*K245,2)</f>
        <v>0</v>
      </c>
      <c r="Q245" s="277"/>
      <c r="R245" s="39"/>
      <c r="T245" s="179" t="s">
        <v>23</v>
      </c>
      <c r="U245" s="46" t="s">
        <v>49</v>
      </c>
      <c r="V245" s="126">
        <f>L245+M245</f>
        <v>0</v>
      </c>
      <c r="W245" s="126">
        <f>ROUND(L245*K245,2)</f>
        <v>0</v>
      </c>
      <c r="X245" s="126">
        <f>ROUND(M245*K245,2)</f>
        <v>0</v>
      </c>
      <c r="Y245" s="38"/>
      <c r="Z245" s="180">
        <f>Y245*K245</f>
        <v>0</v>
      </c>
      <c r="AA245" s="180">
        <v>0</v>
      </c>
      <c r="AB245" s="180">
        <f>AA245*K245</f>
        <v>0</v>
      </c>
      <c r="AC245" s="180">
        <v>0</v>
      </c>
      <c r="AD245" s="181">
        <f>AC245*K245</f>
        <v>0</v>
      </c>
      <c r="AR245" s="20" t="s">
        <v>194</v>
      </c>
      <c r="AT245" s="20" t="s">
        <v>190</v>
      </c>
      <c r="AU245" s="20" t="s">
        <v>116</v>
      </c>
      <c r="AY245" s="20" t="s">
        <v>159</v>
      </c>
      <c r="BE245" s="113">
        <f>IF(U245="základní",P245,0)</f>
        <v>0</v>
      </c>
      <c r="BF245" s="113">
        <f>IF(U245="snížená",P245,0)</f>
        <v>0</v>
      </c>
      <c r="BG245" s="113">
        <f>IF(U245="zákl. přenesená",P245,0)</f>
        <v>0</v>
      </c>
      <c r="BH245" s="113">
        <f>IF(U245="sníž. přenesená",P245,0)</f>
        <v>0</v>
      </c>
      <c r="BI245" s="113">
        <f>IF(U245="nulová",P245,0)</f>
        <v>0</v>
      </c>
      <c r="BJ245" s="20" t="s">
        <v>94</v>
      </c>
      <c r="BK245" s="113">
        <f>ROUND(V245*K245,2)</f>
        <v>0</v>
      </c>
      <c r="BL245" s="20" t="s">
        <v>169</v>
      </c>
      <c r="BM245" s="20" t="s">
        <v>369</v>
      </c>
    </row>
    <row r="246" spans="2:65" s="11" customFormat="1" ht="16.5" customHeight="1">
      <c r="B246" s="190"/>
      <c r="C246" s="191"/>
      <c r="D246" s="191"/>
      <c r="E246" s="192" t="s">
        <v>23</v>
      </c>
      <c r="F246" s="313" t="s">
        <v>370</v>
      </c>
      <c r="G246" s="314"/>
      <c r="H246" s="314"/>
      <c r="I246" s="314"/>
      <c r="J246" s="191"/>
      <c r="K246" s="193">
        <v>72</v>
      </c>
      <c r="L246" s="191"/>
      <c r="M246" s="191"/>
      <c r="N246" s="191"/>
      <c r="O246" s="191"/>
      <c r="P246" s="191"/>
      <c r="Q246" s="191"/>
      <c r="R246" s="194"/>
      <c r="T246" s="195"/>
      <c r="U246" s="191"/>
      <c r="V246" s="191"/>
      <c r="W246" s="191"/>
      <c r="X246" s="191"/>
      <c r="Y246" s="191"/>
      <c r="Z246" s="191"/>
      <c r="AA246" s="191"/>
      <c r="AB246" s="191"/>
      <c r="AC246" s="191"/>
      <c r="AD246" s="196"/>
      <c r="AT246" s="197" t="s">
        <v>167</v>
      </c>
      <c r="AU246" s="197" t="s">
        <v>116</v>
      </c>
      <c r="AV246" s="11" t="s">
        <v>116</v>
      </c>
      <c r="AW246" s="11" t="s">
        <v>7</v>
      </c>
      <c r="AX246" s="11" t="s">
        <v>86</v>
      </c>
      <c r="AY246" s="197" t="s">
        <v>159</v>
      </c>
    </row>
    <row r="247" spans="2:65" s="12" customFormat="1" ht="16.5" customHeight="1">
      <c r="B247" s="198"/>
      <c r="C247" s="199"/>
      <c r="D247" s="199"/>
      <c r="E247" s="200" t="s">
        <v>23</v>
      </c>
      <c r="F247" s="284" t="s">
        <v>168</v>
      </c>
      <c r="G247" s="285"/>
      <c r="H247" s="285"/>
      <c r="I247" s="285"/>
      <c r="J247" s="199"/>
      <c r="K247" s="201">
        <v>72</v>
      </c>
      <c r="L247" s="199"/>
      <c r="M247" s="199"/>
      <c r="N247" s="199"/>
      <c r="O247" s="199"/>
      <c r="P247" s="199"/>
      <c r="Q247" s="199"/>
      <c r="R247" s="202"/>
      <c r="T247" s="203"/>
      <c r="U247" s="199"/>
      <c r="V247" s="199"/>
      <c r="W247" s="199"/>
      <c r="X247" s="199"/>
      <c r="Y247" s="199"/>
      <c r="Z247" s="199"/>
      <c r="AA247" s="199"/>
      <c r="AB247" s="199"/>
      <c r="AC247" s="199"/>
      <c r="AD247" s="204"/>
      <c r="AT247" s="205" t="s">
        <v>167</v>
      </c>
      <c r="AU247" s="205" t="s">
        <v>116</v>
      </c>
      <c r="AV247" s="12" t="s">
        <v>169</v>
      </c>
      <c r="AW247" s="12" t="s">
        <v>7</v>
      </c>
      <c r="AX247" s="12" t="s">
        <v>94</v>
      </c>
      <c r="AY247" s="205" t="s">
        <v>159</v>
      </c>
    </row>
    <row r="248" spans="2:65" s="1" customFormat="1" ht="25.5" customHeight="1">
      <c r="B248" s="37"/>
      <c r="C248" s="214" t="s">
        <v>371</v>
      </c>
      <c r="D248" s="214" t="s">
        <v>190</v>
      </c>
      <c r="E248" s="215" t="s">
        <v>372</v>
      </c>
      <c r="F248" s="315" t="s">
        <v>373</v>
      </c>
      <c r="G248" s="315"/>
      <c r="H248" s="315"/>
      <c r="I248" s="315"/>
      <c r="J248" s="216" t="s">
        <v>263</v>
      </c>
      <c r="K248" s="217">
        <v>54</v>
      </c>
      <c r="L248" s="218">
        <v>0</v>
      </c>
      <c r="M248" s="316"/>
      <c r="N248" s="316"/>
      <c r="O248" s="317"/>
      <c r="P248" s="277">
        <f>ROUND(V248*K248,2)</f>
        <v>0</v>
      </c>
      <c r="Q248" s="277"/>
      <c r="R248" s="39"/>
      <c r="T248" s="179" t="s">
        <v>23</v>
      </c>
      <c r="U248" s="46" t="s">
        <v>49</v>
      </c>
      <c r="V248" s="126">
        <f>L248+M248</f>
        <v>0</v>
      </c>
      <c r="W248" s="126">
        <f>ROUND(L248*K248,2)</f>
        <v>0</v>
      </c>
      <c r="X248" s="126">
        <f>ROUND(M248*K248,2)</f>
        <v>0</v>
      </c>
      <c r="Y248" s="38"/>
      <c r="Z248" s="180">
        <f>Y248*K248</f>
        <v>0</v>
      </c>
      <c r="AA248" s="180">
        <v>0</v>
      </c>
      <c r="AB248" s="180">
        <f>AA248*K248</f>
        <v>0</v>
      </c>
      <c r="AC248" s="180">
        <v>0</v>
      </c>
      <c r="AD248" s="181">
        <f>AC248*K248</f>
        <v>0</v>
      </c>
      <c r="AR248" s="20" t="s">
        <v>194</v>
      </c>
      <c r="AT248" s="20" t="s">
        <v>190</v>
      </c>
      <c r="AU248" s="20" t="s">
        <v>116</v>
      </c>
      <c r="AY248" s="20" t="s">
        <v>159</v>
      </c>
      <c r="BE248" s="113">
        <f>IF(U248="základní",P248,0)</f>
        <v>0</v>
      </c>
      <c r="BF248" s="113">
        <f>IF(U248="snížená",P248,0)</f>
        <v>0</v>
      </c>
      <c r="BG248" s="113">
        <f>IF(U248="zákl. přenesená",P248,0)</f>
        <v>0</v>
      </c>
      <c r="BH248" s="113">
        <f>IF(U248="sníž. přenesená",P248,0)</f>
        <v>0</v>
      </c>
      <c r="BI248" s="113">
        <f>IF(U248="nulová",P248,0)</f>
        <v>0</v>
      </c>
      <c r="BJ248" s="20" t="s">
        <v>94</v>
      </c>
      <c r="BK248" s="113">
        <f>ROUND(V248*K248,2)</f>
        <v>0</v>
      </c>
      <c r="BL248" s="20" t="s">
        <v>169</v>
      </c>
      <c r="BM248" s="20" t="s">
        <v>374</v>
      </c>
    </row>
    <row r="249" spans="2:65" s="11" customFormat="1" ht="16.5" customHeight="1">
      <c r="B249" s="190"/>
      <c r="C249" s="191"/>
      <c r="D249" s="191"/>
      <c r="E249" s="192" t="s">
        <v>23</v>
      </c>
      <c r="F249" s="313" t="s">
        <v>375</v>
      </c>
      <c r="G249" s="314"/>
      <c r="H249" s="314"/>
      <c r="I249" s="314"/>
      <c r="J249" s="191"/>
      <c r="K249" s="193">
        <v>54</v>
      </c>
      <c r="L249" s="191"/>
      <c r="M249" s="191"/>
      <c r="N249" s="191"/>
      <c r="O249" s="191"/>
      <c r="P249" s="191"/>
      <c r="Q249" s="191"/>
      <c r="R249" s="194"/>
      <c r="T249" s="195"/>
      <c r="U249" s="191"/>
      <c r="V249" s="191"/>
      <c r="W249" s="191"/>
      <c r="X249" s="191"/>
      <c r="Y249" s="191"/>
      <c r="Z249" s="191"/>
      <c r="AA249" s="191"/>
      <c r="AB249" s="191"/>
      <c r="AC249" s="191"/>
      <c r="AD249" s="196"/>
      <c r="AT249" s="197" t="s">
        <v>167</v>
      </c>
      <c r="AU249" s="197" t="s">
        <v>116</v>
      </c>
      <c r="AV249" s="11" t="s">
        <v>116</v>
      </c>
      <c r="AW249" s="11" t="s">
        <v>7</v>
      </c>
      <c r="AX249" s="11" t="s">
        <v>86</v>
      </c>
      <c r="AY249" s="197" t="s">
        <v>159</v>
      </c>
    </row>
    <row r="250" spans="2:65" s="12" customFormat="1" ht="16.5" customHeight="1">
      <c r="B250" s="198"/>
      <c r="C250" s="199"/>
      <c r="D250" s="199"/>
      <c r="E250" s="200" t="s">
        <v>23</v>
      </c>
      <c r="F250" s="284" t="s">
        <v>168</v>
      </c>
      <c r="G250" s="285"/>
      <c r="H250" s="285"/>
      <c r="I250" s="285"/>
      <c r="J250" s="199"/>
      <c r="K250" s="201">
        <v>54</v>
      </c>
      <c r="L250" s="199"/>
      <c r="M250" s="199"/>
      <c r="N250" s="199"/>
      <c r="O250" s="199"/>
      <c r="P250" s="199"/>
      <c r="Q250" s="199"/>
      <c r="R250" s="202"/>
      <c r="T250" s="203"/>
      <c r="U250" s="199"/>
      <c r="V250" s="199"/>
      <c r="W250" s="199"/>
      <c r="X250" s="199"/>
      <c r="Y250" s="199"/>
      <c r="Z250" s="199"/>
      <c r="AA250" s="199"/>
      <c r="AB250" s="199"/>
      <c r="AC250" s="199"/>
      <c r="AD250" s="204"/>
      <c r="AT250" s="205" t="s">
        <v>167</v>
      </c>
      <c r="AU250" s="205" t="s">
        <v>116</v>
      </c>
      <c r="AV250" s="12" t="s">
        <v>169</v>
      </c>
      <c r="AW250" s="12" t="s">
        <v>7</v>
      </c>
      <c r="AX250" s="12" t="s">
        <v>94</v>
      </c>
      <c r="AY250" s="205" t="s">
        <v>159</v>
      </c>
    </row>
    <row r="251" spans="2:65" s="1" customFormat="1" ht="25.5" customHeight="1">
      <c r="B251" s="37"/>
      <c r="C251" s="214" t="s">
        <v>376</v>
      </c>
      <c r="D251" s="214" t="s">
        <v>190</v>
      </c>
      <c r="E251" s="215" t="s">
        <v>377</v>
      </c>
      <c r="F251" s="315" t="s">
        <v>378</v>
      </c>
      <c r="G251" s="315"/>
      <c r="H251" s="315"/>
      <c r="I251" s="315"/>
      <c r="J251" s="216" t="s">
        <v>263</v>
      </c>
      <c r="K251" s="217">
        <v>54</v>
      </c>
      <c r="L251" s="218">
        <v>0</v>
      </c>
      <c r="M251" s="316"/>
      <c r="N251" s="316"/>
      <c r="O251" s="317"/>
      <c r="P251" s="277">
        <f>ROUND(V251*K251,2)</f>
        <v>0</v>
      </c>
      <c r="Q251" s="277"/>
      <c r="R251" s="39"/>
      <c r="T251" s="179" t="s">
        <v>23</v>
      </c>
      <c r="U251" s="46" t="s">
        <v>49</v>
      </c>
      <c r="V251" s="126">
        <f>L251+M251</f>
        <v>0</v>
      </c>
      <c r="W251" s="126">
        <f>ROUND(L251*K251,2)</f>
        <v>0</v>
      </c>
      <c r="X251" s="126">
        <f>ROUND(M251*K251,2)</f>
        <v>0</v>
      </c>
      <c r="Y251" s="38"/>
      <c r="Z251" s="180">
        <f>Y251*K251</f>
        <v>0</v>
      </c>
      <c r="AA251" s="180">
        <v>0</v>
      </c>
      <c r="AB251" s="180">
        <f>AA251*K251</f>
        <v>0</v>
      </c>
      <c r="AC251" s="180">
        <v>0</v>
      </c>
      <c r="AD251" s="181">
        <f>AC251*K251</f>
        <v>0</v>
      </c>
      <c r="AR251" s="20" t="s">
        <v>194</v>
      </c>
      <c r="AT251" s="20" t="s">
        <v>190</v>
      </c>
      <c r="AU251" s="20" t="s">
        <v>116</v>
      </c>
      <c r="AY251" s="20" t="s">
        <v>159</v>
      </c>
      <c r="BE251" s="113">
        <f>IF(U251="základní",P251,0)</f>
        <v>0</v>
      </c>
      <c r="BF251" s="113">
        <f>IF(U251="snížená",P251,0)</f>
        <v>0</v>
      </c>
      <c r="BG251" s="113">
        <f>IF(U251="zákl. přenesená",P251,0)</f>
        <v>0</v>
      </c>
      <c r="BH251" s="113">
        <f>IF(U251="sníž. přenesená",P251,0)</f>
        <v>0</v>
      </c>
      <c r="BI251" s="113">
        <f>IF(U251="nulová",P251,0)</f>
        <v>0</v>
      </c>
      <c r="BJ251" s="20" t="s">
        <v>94</v>
      </c>
      <c r="BK251" s="113">
        <f>ROUND(V251*K251,2)</f>
        <v>0</v>
      </c>
      <c r="BL251" s="20" t="s">
        <v>169</v>
      </c>
      <c r="BM251" s="20" t="s">
        <v>379</v>
      </c>
    </row>
    <row r="252" spans="2:65" s="11" customFormat="1" ht="16.5" customHeight="1">
      <c r="B252" s="190"/>
      <c r="C252" s="191"/>
      <c r="D252" s="191"/>
      <c r="E252" s="192" t="s">
        <v>23</v>
      </c>
      <c r="F252" s="313" t="s">
        <v>375</v>
      </c>
      <c r="G252" s="314"/>
      <c r="H252" s="314"/>
      <c r="I252" s="314"/>
      <c r="J252" s="191"/>
      <c r="K252" s="193">
        <v>54</v>
      </c>
      <c r="L252" s="191"/>
      <c r="M252" s="191"/>
      <c r="N252" s="191"/>
      <c r="O252" s="191"/>
      <c r="P252" s="191"/>
      <c r="Q252" s="191"/>
      <c r="R252" s="194"/>
      <c r="T252" s="195"/>
      <c r="U252" s="191"/>
      <c r="V252" s="191"/>
      <c r="W252" s="191"/>
      <c r="X252" s="191"/>
      <c r="Y252" s="191"/>
      <c r="Z252" s="191"/>
      <c r="AA252" s="191"/>
      <c r="AB252" s="191"/>
      <c r="AC252" s="191"/>
      <c r="AD252" s="196"/>
      <c r="AT252" s="197" t="s">
        <v>167</v>
      </c>
      <c r="AU252" s="197" t="s">
        <v>116</v>
      </c>
      <c r="AV252" s="11" t="s">
        <v>116</v>
      </c>
      <c r="AW252" s="11" t="s">
        <v>7</v>
      </c>
      <c r="AX252" s="11" t="s">
        <v>86</v>
      </c>
      <c r="AY252" s="197" t="s">
        <v>159</v>
      </c>
    </row>
    <row r="253" spans="2:65" s="12" customFormat="1" ht="16.5" customHeight="1">
      <c r="B253" s="198"/>
      <c r="C253" s="199"/>
      <c r="D253" s="199"/>
      <c r="E253" s="200" t="s">
        <v>23</v>
      </c>
      <c r="F253" s="284" t="s">
        <v>168</v>
      </c>
      <c r="G253" s="285"/>
      <c r="H253" s="285"/>
      <c r="I253" s="285"/>
      <c r="J253" s="199"/>
      <c r="K253" s="201">
        <v>54</v>
      </c>
      <c r="L253" s="199"/>
      <c r="M253" s="199"/>
      <c r="N253" s="199"/>
      <c r="O253" s="199"/>
      <c r="P253" s="199"/>
      <c r="Q253" s="199"/>
      <c r="R253" s="202"/>
      <c r="T253" s="203"/>
      <c r="U253" s="199"/>
      <c r="V253" s="199"/>
      <c r="W253" s="199"/>
      <c r="X253" s="199"/>
      <c r="Y253" s="199"/>
      <c r="Z253" s="199"/>
      <c r="AA253" s="199"/>
      <c r="AB253" s="199"/>
      <c r="AC253" s="199"/>
      <c r="AD253" s="204"/>
      <c r="AT253" s="205" t="s">
        <v>167</v>
      </c>
      <c r="AU253" s="205" t="s">
        <v>116</v>
      </c>
      <c r="AV253" s="12" t="s">
        <v>169</v>
      </c>
      <c r="AW253" s="12" t="s">
        <v>7</v>
      </c>
      <c r="AX253" s="12" t="s">
        <v>94</v>
      </c>
      <c r="AY253" s="205" t="s">
        <v>159</v>
      </c>
    </row>
    <row r="254" spans="2:65" s="1" customFormat="1" ht="25.5" customHeight="1">
      <c r="B254" s="37"/>
      <c r="C254" s="214" t="s">
        <v>380</v>
      </c>
      <c r="D254" s="214" t="s">
        <v>190</v>
      </c>
      <c r="E254" s="215" t="s">
        <v>381</v>
      </c>
      <c r="F254" s="315" t="s">
        <v>382</v>
      </c>
      <c r="G254" s="315"/>
      <c r="H254" s="315"/>
      <c r="I254" s="315"/>
      <c r="J254" s="216" t="s">
        <v>263</v>
      </c>
      <c r="K254" s="217">
        <v>117</v>
      </c>
      <c r="L254" s="218">
        <v>0</v>
      </c>
      <c r="M254" s="316"/>
      <c r="N254" s="316"/>
      <c r="O254" s="317"/>
      <c r="P254" s="277">
        <f>ROUND(V254*K254,2)</f>
        <v>0</v>
      </c>
      <c r="Q254" s="277"/>
      <c r="R254" s="39"/>
      <c r="T254" s="179" t="s">
        <v>23</v>
      </c>
      <c r="U254" s="46" t="s">
        <v>49</v>
      </c>
      <c r="V254" s="126">
        <f>L254+M254</f>
        <v>0</v>
      </c>
      <c r="W254" s="126">
        <f>ROUND(L254*K254,2)</f>
        <v>0</v>
      </c>
      <c r="X254" s="126">
        <f>ROUND(M254*K254,2)</f>
        <v>0</v>
      </c>
      <c r="Y254" s="38"/>
      <c r="Z254" s="180">
        <f>Y254*K254</f>
        <v>0</v>
      </c>
      <c r="AA254" s="180">
        <v>0</v>
      </c>
      <c r="AB254" s="180">
        <f>AA254*K254</f>
        <v>0</v>
      </c>
      <c r="AC254" s="180">
        <v>0</v>
      </c>
      <c r="AD254" s="181">
        <f>AC254*K254</f>
        <v>0</v>
      </c>
      <c r="AR254" s="20" t="s">
        <v>194</v>
      </c>
      <c r="AT254" s="20" t="s">
        <v>190</v>
      </c>
      <c r="AU254" s="20" t="s">
        <v>116</v>
      </c>
      <c r="AY254" s="20" t="s">
        <v>159</v>
      </c>
      <c r="BE254" s="113">
        <f>IF(U254="základní",P254,0)</f>
        <v>0</v>
      </c>
      <c r="BF254" s="113">
        <f>IF(U254="snížená",P254,0)</f>
        <v>0</v>
      </c>
      <c r="BG254" s="113">
        <f>IF(U254="zákl. přenesená",P254,0)</f>
        <v>0</v>
      </c>
      <c r="BH254" s="113">
        <f>IF(U254="sníž. přenesená",P254,0)</f>
        <v>0</v>
      </c>
      <c r="BI254" s="113">
        <f>IF(U254="nulová",P254,0)</f>
        <v>0</v>
      </c>
      <c r="BJ254" s="20" t="s">
        <v>94</v>
      </c>
      <c r="BK254" s="113">
        <f>ROUND(V254*K254,2)</f>
        <v>0</v>
      </c>
      <c r="BL254" s="20" t="s">
        <v>169</v>
      </c>
      <c r="BM254" s="20" t="s">
        <v>383</v>
      </c>
    </row>
    <row r="255" spans="2:65" s="11" customFormat="1" ht="25.5" customHeight="1">
      <c r="B255" s="190"/>
      <c r="C255" s="191"/>
      <c r="D255" s="191"/>
      <c r="E255" s="192" t="s">
        <v>23</v>
      </c>
      <c r="F255" s="313" t="s">
        <v>384</v>
      </c>
      <c r="G255" s="314"/>
      <c r="H255" s="314"/>
      <c r="I255" s="314"/>
      <c r="J255" s="191"/>
      <c r="K255" s="193">
        <v>117</v>
      </c>
      <c r="L255" s="191"/>
      <c r="M255" s="191"/>
      <c r="N255" s="191"/>
      <c r="O255" s="191"/>
      <c r="P255" s="191"/>
      <c r="Q255" s="191"/>
      <c r="R255" s="194"/>
      <c r="T255" s="195"/>
      <c r="U255" s="191"/>
      <c r="V255" s="191"/>
      <c r="W255" s="191"/>
      <c r="X255" s="191"/>
      <c r="Y255" s="191"/>
      <c r="Z255" s="191"/>
      <c r="AA255" s="191"/>
      <c r="AB255" s="191"/>
      <c r="AC255" s="191"/>
      <c r="AD255" s="196"/>
      <c r="AT255" s="197" t="s">
        <v>167</v>
      </c>
      <c r="AU255" s="197" t="s">
        <v>116</v>
      </c>
      <c r="AV255" s="11" t="s">
        <v>116</v>
      </c>
      <c r="AW255" s="11" t="s">
        <v>7</v>
      </c>
      <c r="AX255" s="11" t="s">
        <v>86</v>
      </c>
      <c r="AY255" s="197" t="s">
        <v>159</v>
      </c>
    </row>
    <row r="256" spans="2:65" s="12" customFormat="1" ht="16.5" customHeight="1">
      <c r="B256" s="198"/>
      <c r="C256" s="199"/>
      <c r="D256" s="199"/>
      <c r="E256" s="200" t="s">
        <v>23</v>
      </c>
      <c r="F256" s="284" t="s">
        <v>168</v>
      </c>
      <c r="G256" s="285"/>
      <c r="H256" s="285"/>
      <c r="I256" s="285"/>
      <c r="J256" s="199"/>
      <c r="K256" s="201">
        <v>117</v>
      </c>
      <c r="L256" s="199"/>
      <c r="M256" s="199"/>
      <c r="N256" s="199"/>
      <c r="O256" s="199"/>
      <c r="P256" s="199"/>
      <c r="Q256" s="199"/>
      <c r="R256" s="202"/>
      <c r="T256" s="203"/>
      <c r="U256" s="199"/>
      <c r="V256" s="199"/>
      <c r="W256" s="199"/>
      <c r="X256" s="199"/>
      <c r="Y256" s="199"/>
      <c r="Z256" s="199"/>
      <c r="AA256" s="199"/>
      <c r="AB256" s="199"/>
      <c r="AC256" s="199"/>
      <c r="AD256" s="204"/>
      <c r="AT256" s="205" t="s">
        <v>167</v>
      </c>
      <c r="AU256" s="205" t="s">
        <v>116</v>
      </c>
      <c r="AV256" s="12" t="s">
        <v>169</v>
      </c>
      <c r="AW256" s="12" t="s">
        <v>7</v>
      </c>
      <c r="AX256" s="12" t="s">
        <v>94</v>
      </c>
      <c r="AY256" s="205" t="s">
        <v>159</v>
      </c>
    </row>
    <row r="257" spans="2:65" s="1" customFormat="1" ht="25.5" customHeight="1">
      <c r="B257" s="37"/>
      <c r="C257" s="214" t="s">
        <v>385</v>
      </c>
      <c r="D257" s="214" t="s">
        <v>190</v>
      </c>
      <c r="E257" s="215" t="s">
        <v>386</v>
      </c>
      <c r="F257" s="315" t="s">
        <v>387</v>
      </c>
      <c r="G257" s="315"/>
      <c r="H257" s="315"/>
      <c r="I257" s="315"/>
      <c r="J257" s="216" t="s">
        <v>263</v>
      </c>
      <c r="K257" s="217">
        <v>445</v>
      </c>
      <c r="L257" s="218">
        <v>0</v>
      </c>
      <c r="M257" s="316"/>
      <c r="N257" s="316"/>
      <c r="O257" s="317"/>
      <c r="P257" s="277">
        <f>ROUND(V257*K257,2)</f>
        <v>0</v>
      </c>
      <c r="Q257" s="277"/>
      <c r="R257" s="39"/>
      <c r="T257" s="179" t="s">
        <v>23</v>
      </c>
      <c r="U257" s="46" t="s">
        <v>49</v>
      </c>
      <c r="V257" s="126">
        <f>L257+M257</f>
        <v>0</v>
      </c>
      <c r="W257" s="126">
        <f>ROUND(L257*K257,2)</f>
        <v>0</v>
      </c>
      <c r="X257" s="126">
        <f>ROUND(M257*K257,2)</f>
        <v>0</v>
      </c>
      <c r="Y257" s="38"/>
      <c r="Z257" s="180">
        <f>Y257*K257</f>
        <v>0</v>
      </c>
      <c r="AA257" s="180">
        <v>0</v>
      </c>
      <c r="AB257" s="180">
        <f>AA257*K257</f>
        <v>0</v>
      </c>
      <c r="AC257" s="180">
        <v>0</v>
      </c>
      <c r="AD257" s="181">
        <f>AC257*K257</f>
        <v>0</v>
      </c>
      <c r="AR257" s="20" t="s">
        <v>194</v>
      </c>
      <c r="AT257" s="20" t="s">
        <v>190</v>
      </c>
      <c r="AU257" s="20" t="s">
        <v>116</v>
      </c>
      <c r="AY257" s="20" t="s">
        <v>159</v>
      </c>
      <c r="BE257" s="113">
        <f>IF(U257="základní",P257,0)</f>
        <v>0</v>
      </c>
      <c r="BF257" s="113">
        <f>IF(U257="snížená",P257,0)</f>
        <v>0</v>
      </c>
      <c r="BG257" s="113">
        <f>IF(U257="zákl. přenesená",P257,0)</f>
        <v>0</v>
      </c>
      <c r="BH257" s="113">
        <f>IF(U257="sníž. přenesená",P257,0)</f>
        <v>0</v>
      </c>
      <c r="BI257" s="113">
        <f>IF(U257="nulová",P257,0)</f>
        <v>0</v>
      </c>
      <c r="BJ257" s="20" t="s">
        <v>94</v>
      </c>
      <c r="BK257" s="113">
        <f>ROUND(V257*K257,2)</f>
        <v>0</v>
      </c>
      <c r="BL257" s="20" t="s">
        <v>169</v>
      </c>
      <c r="BM257" s="20" t="s">
        <v>388</v>
      </c>
    </row>
    <row r="258" spans="2:65" s="11" customFormat="1" ht="25.5" customHeight="1">
      <c r="B258" s="190"/>
      <c r="C258" s="191"/>
      <c r="D258" s="191"/>
      <c r="E258" s="192" t="s">
        <v>23</v>
      </c>
      <c r="F258" s="313" t="s">
        <v>389</v>
      </c>
      <c r="G258" s="314"/>
      <c r="H258" s="314"/>
      <c r="I258" s="314"/>
      <c r="J258" s="191"/>
      <c r="K258" s="193">
        <v>445</v>
      </c>
      <c r="L258" s="191"/>
      <c r="M258" s="191"/>
      <c r="N258" s="191"/>
      <c r="O258" s="191"/>
      <c r="P258" s="191"/>
      <c r="Q258" s="191"/>
      <c r="R258" s="194"/>
      <c r="T258" s="195"/>
      <c r="U258" s="191"/>
      <c r="V258" s="191"/>
      <c r="W258" s="191"/>
      <c r="X258" s="191"/>
      <c r="Y258" s="191"/>
      <c r="Z258" s="191"/>
      <c r="AA258" s="191"/>
      <c r="AB258" s="191"/>
      <c r="AC258" s="191"/>
      <c r="AD258" s="196"/>
      <c r="AT258" s="197" t="s">
        <v>167</v>
      </c>
      <c r="AU258" s="197" t="s">
        <v>116</v>
      </c>
      <c r="AV258" s="11" t="s">
        <v>116</v>
      </c>
      <c r="AW258" s="11" t="s">
        <v>7</v>
      </c>
      <c r="AX258" s="11" t="s">
        <v>86</v>
      </c>
      <c r="AY258" s="197" t="s">
        <v>159</v>
      </c>
    </row>
    <row r="259" spans="2:65" s="12" customFormat="1" ht="16.5" customHeight="1">
      <c r="B259" s="198"/>
      <c r="C259" s="199"/>
      <c r="D259" s="199"/>
      <c r="E259" s="200" t="s">
        <v>23</v>
      </c>
      <c r="F259" s="284" t="s">
        <v>168</v>
      </c>
      <c r="G259" s="285"/>
      <c r="H259" s="285"/>
      <c r="I259" s="285"/>
      <c r="J259" s="199"/>
      <c r="K259" s="201">
        <v>445</v>
      </c>
      <c r="L259" s="199"/>
      <c r="M259" s="199"/>
      <c r="N259" s="199"/>
      <c r="O259" s="199"/>
      <c r="P259" s="199"/>
      <c r="Q259" s="199"/>
      <c r="R259" s="202"/>
      <c r="T259" s="203"/>
      <c r="U259" s="199"/>
      <c r="V259" s="199"/>
      <c r="W259" s="199"/>
      <c r="X259" s="199"/>
      <c r="Y259" s="199"/>
      <c r="Z259" s="199"/>
      <c r="AA259" s="199"/>
      <c r="AB259" s="199"/>
      <c r="AC259" s="199"/>
      <c r="AD259" s="204"/>
      <c r="AT259" s="205" t="s">
        <v>167</v>
      </c>
      <c r="AU259" s="205" t="s">
        <v>116</v>
      </c>
      <c r="AV259" s="12" t="s">
        <v>169</v>
      </c>
      <c r="AW259" s="12" t="s">
        <v>7</v>
      </c>
      <c r="AX259" s="12" t="s">
        <v>94</v>
      </c>
      <c r="AY259" s="205" t="s">
        <v>159</v>
      </c>
    </row>
    <row r="260" spans="2:65" s="1" customFormat="1" ht="25.5" customHeight="1">
      <c r="B260" s="37"/>
      <c r="C260" s="214" t="s">
        <v>390</v>
      </c>
      <c r="D260" s="214" t="s">
        <v>190</v>
      </c>
      <c r="E260" s="215" t="s">
        <v>391</v>
      </c>
      <c r="F260" s="315" t="s">
        <v>392</v>
      </c>
      <c r="G260" s="315"/>
      <c r="H260" s="315"/>
      <c r="I260" s="315"/>
      <c r="J260" s="216" t="s">
        <v>263</v>
      </c>
      <c r="K260" s="217">
        <v>72</v>
      </c>
      <c r="L260" s="218">
        <v>0</v>
      </c>
      <c r="M260" s="316"/>
      <c r="N260" s="316"/>
      <c r="O260" s="317"/>
      <c r="P260" s="277">
        <f>ROUND(V260*K260,2)</f>
        <v>0</v>
      </c>
      <c r="Q260" s="277"/>
      <c r="R260" s="39"/>
      <c r="T260" s="179" t="s">
        <v>23</v>
      </c>
      <c r="U260" s="46" t="s">
        <v>49</v>
      </c>
      <c r="V260" s="126">
        <f>L260+M260</f>
        <v>0</v>
      </c>
      <c r="W260" s="126">
        <f>ROUND(L260*K260,2)</f>
        <v>0</v>
      </c>
      <c r="X260" s="126">
        <f>ROUND(M260*K260,2)</f>
        <v>0</v>
      </c>
      <c r="Y260" s="38"/>
      <c r="Z260" s="180">
        <f>Y260*K260</f>
        <v>0</v>
      </c>
      <c r="AA260" s="180">
        <v>0</v>
      </c>
      <c r="AB260" s="180">
        <f>AA260*K260</f>
        <v>0</v>
      </c>
      <c r="AC260" s="180">
        <v>0</v>
      </c>
      <c r="AD260" s="181">
        <f>AC260*K260</f>
        <v>0</v>
      </c>
      <c r="AR260" s="20" t="s">
        <v>194</v>
      </c>
      <c r="AT260" s="20" t="s">
        <v>190</v>
      </c>
      <c r="AU260" s="20" t="s">
        <v>116</v>
      </c>
      <c r="AY260" s="20" t="s">
        <v>159</v>
      </c>
      <c r="BE260" s="113">
        <f>IF(U260="základní",P260,0)</f>
        <v>0</v>
      </c>
      <c r="BF260" s="113">
        <f>IF(U260="snížená",P260,0)</f>
        <v>0</v>
      </c>
      <c r="BG260" s="113">
        <f>IF(U260="zákl. přenesená",P260,0)</f>
        <v>0</v>
      </c>
      <c r="BH260" s="113">
        <f>IF(U260="sníž. přenesená",P260,0)</f>
        <v>0</v>
      </c>
      <c r="BI260" s="113">
        <f>IF(U260="nulová",P260,0)</f>
        <v>0</v>
      </c>
      <c r="BJ260" s="20" t="s">
        <v>94</v>
      </c>
      <c r="BK260" s="113">
        <f>ROUND(V260*K260,2)</f>
        <v>0</v>
      </c>
      <c r="BL260" s="20" t="s">
        <v>169</v>
      </c>
      <c r="BM260" s="20" t="s">
        <v>393</v>
      </c>
    </row>
    <row r="261" spans="2:65" s="11" customFormat="1" ht="25.5" customHeight="1">
      <c r="B261" s="190"/>
      <c r="C261" s="191"/>
      <c r="D261" s="191"/>
      <c r="E261" s="192" t="s">
        <v>23</v>
      </c>
      <c r="F261" s="313" t="s">
        <v>394</v>
      </c>
      <c r="G261" s="314"/>
      <c r="H261" s="314"/>
      <c r="I261" s="314"/>
      <c r="J261" s="191"/>
      <c r="K261" s="193">
        <v>72</v>
      </c>
      <c r="L261" s="191"/>
      <c r="M261" s="191"/>
      <c r="N261" s="191"/>
      <c r="O261" s="191"/>
      <c r="P261" s="191"/>
      <c r="Q261" s="191"/>
      <c r="R261" s="194"/>
      <c r="T261" s="195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6"/>
      <c r="AT261" s="197" t="s">
        <v>167</v>
      </c>
      <c r="AU261" s="197" t="s">
        <v>116</v>
      </c>
      <c r="AV261" s="11" t="s">
        <v>116</v>
      </c>
      <c r="AW261" s="11" t="s">
        <v>7</v>
      </c>
      <c r="AX261" s="11" t="s">
        <v>86</v>
      </c>
      <c r="AY261" s="197" t="s">
        <v>159</v>
      </c>
    </row>
    <row r="262" spans="2:65" s="12" customFormat="1" ht="16.5" customHeight="1">
      <c r="B262" s="198"/>
      <c r="C262" s="199"/>
      <c r="D262" s="199"/>
      <c r="E262" s="200" t="s">
        <v>23</v>
      </c>
      <c r="F262" s="284" t="s">
        <v>168</v>
      </c>
      <c r="G262" s="285"/>
      <c r="H262" s="285"/>
      <c r="I262" s="285"/>
      <c r="J262" s="199"/>
      <c r="K262" s="201">
        <v>72</v>
      </c>
      <c r="L262" s="199"/>
      <c r="M262" s="199"/>
      <c r="N262" s="199"/>
      <c r="O262" s="199"/>
      <c r="P262" s="199"/>
      <c r="Q262" s="199"/>
      <c r="R262" s="202"/>
      <c r="T262" s="203"/>
      <c r="U262" s="199"/>
      <c r="V262" s="199"/>
      <c r="W262" s="199"/>
      <c r="X262" s="199"/>
      <c r="Y262" s="199"/>
      <c r="Z262" s="199"/>
      <c r="AA262" s="199"/>
      <c r="AB262" s="199"/>
      <c r="AC262" s="199"/>
      <c r="AD262" s="204"/>
      <c r="AT262" s="205" t="s">
        <v>167</v>
      </c>
      <c r="AU262" s="205" t="s">
        <v>116</v>
      </c>
      <c r="AV262" s="12" t="s">
        <v>169</v>
      </c>
      <c r="AW262" s="12" t="s">
        <v>7</v>
      </c>
      <c r="AX262" s="12" t="s">
        <v>94</v>
      </c>
      <c r="AY262" s="205" t="s">
        <v>159</v>
      </c>
    </row>
    <row r="263" spans="2:65" s="1" customFormat="1" ht="25.5" customHeight="1">
      <c r="B263" s="37"/>
      <c r="C263" s="214" t="s">
        <v>395</v>
      </c>
      <c r="D263" s="214" t="s">
        <v>190</v>
      </c>
      <c r="E263" s="215" t="s">
        <v>396</v>
      </c>
      <c r="F263" s="315" t="s">
        <v>397</v>
      </c>
      <c r="G263" s="315"/>
      <c r="H263" s="315"/>
      <c r="I263" s="315"/>
      <c r="J263" s="216" t="s">
        <v>263</v>
      </c>
      <c r="K263" s="217">
        <v>10</v>
      </c>
      <c r="L263" s="218">
        <v>0</v>
      </c>
      <c r="M263" s="316"/>
      <c r="N263" s="316"/>
      <c r="O263" s="317"/>
      <c r="P263" s="277">
        <f>ROUND(V263*K263,2)</f>
        <v>0</v>
      </c>
      <c r="Q263" s="277"/>
      <c r="R263" s="39"/>
      <c r="T263" s="179" t="s">
        <v>23</v>
      </c>
      <c r="U263" s="46" t="s">
        <v>49</v>
      </c>
      <c r="V263" s="126">
        <f>L263+M263</f>
        <v>0</v>
      </c>
      <c r="W263" s="126">
        <f>ROUND(L263*K263,2)</f>
        <v>0</v>
      </c>
      <c r="X263" s="126">
        <f>ROUND(M263*K263,2)</f>
        <v>0</v>
      </c>
      <c r="Y263" s="38"/>
      <c r="Z263" s="180">
        <f>Y263*K263</f>
        <v>0</v>
      </c>
      <c r="AA263" s="180">
        <v>0</v>
      </c>
      <c r="AB263" s="180">
        <f>AA263*K263</f>
        <v>0</v>
      </c>
      <c r="AC263" s="180">
        <v>0</v>
      </c>
      <c r="AD263" s="181">
        <f>AC263*K263</f>
        <v>0</v>
      </c>
      <c r="AR263" s="20" t="s">
        <v>194</v>
      </c>
      <c r="AT263" s="20" t="s">
        <v>190</v>
      </c>
      <c r="AU263" s="20" t="s">
        <v>116</v>
      </c>
      <c r="AY263" s="20" t="s">
        <v>159</v>
      </c>
      <c r="BE263" s="113">
        <f>IF(U263="základní",P263,0)</f>
        <v>0</v>
      </c>
      <c r="BF263" s="113">
        <f>IF(U263="snížená",P263,0)</f>
        <v>0</v>
      </c>
      <c r="BG263" s="113">
        <f>IF(U263="zákl. přenesená",P263,0)</f>
        <v>0</v>
      </c>
      <c r="BH263" s="113">
        <f>IF(U263="sníž. přenesená",P263,0)</f>
        <v>0</v>
      </c>
      <c r="BI263" s="113">
        <f>IF(U263="nulová",P263,0)</f>
        <v>0</v>
      </c>
      <c r="BJ263" s="20" t="s">
        <v>94</v>
      </c>
      <c r="BK263" s="113">
        <f>ROUND(V263*K263,2)</f>
        <v>0</v>
      </c>
      <c r="BL263" s="20" t="s">
        <v>169</v>
      </c>
      <c r="BM263" s="20" t="s">
        <v>398</v>
      </c>
    </row>
    <row r="264" spans="2:65" s="11" customFormat="1" ht="16.5" customHeight="1">
      <c r="B264" s="190"/>
      <c r="C264" s="191"/>
      <c r="D264" s="191"/>
      <c r="E264" s="192" t="s">
        <v>23</v>
      </c>
      <c r="F264" s="313" t="s">
        <v>234</v>
      </c>
      <c r="G264" s="314"/>
      <c r="H264" s="314"/>
      <c r="I264" s="314"/>
      <c r="J264" s="191"/>
      <c r="K264" s="193">
        <v>10</v>
      </c>
      <c r="L264" s="191"/>
      <c r="M264" s="191"/>
      <c r="N264" s="191"/>
      <c r="O264" s="191"/>
      <c r="P264" s="191"/>
      <c r="Q264" s="191"/>
      <c r="R264" s="194"/>
      <c r="T264" s="195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6"/>
      <c r="AT264" s="197" t="s">
        <v>167</v>
      </c>
      <c r="AU264" s="197" t="s">
        <v>116</v>
      </c>
      <c r="AV264" s="11" t="s">
        <v>116</v>
      </c>
      <c r="AW264" s="11" t="s">
        <v>7</v>
      </c>
      <c r="AX264" s="11" t="s">
        <v>86</v>
      </c>
      <c r="AY264" s="197" t="s">
        <v>159</v>
      </c>
    </row>
    <row r="265" spans="2:65" s="12" customFormat="1" ht="16.5" customHeight="1">
      <c r="B265" s="198"/>
      <c r="C265" s="199"/>
      <c r="D265" s="199"/>
      <c r="E265" s="200" t="s">
        <v>23</v>
      </c>
      <c r="F265" s="284" t="s">
        <v>168</v>
      </c>
      <c r="G265" s="285"/>
      <c r="H265" s="285"/>
      <c r="I265" s="285"/>
      <c r="J265" s="199"/>
      <c r="K265" s="201">
        <v>10</v>
      </c>
      <c r="L265" s="199"/>
      <c r="M265" s="199"/>
      <c r="N265" s="199"/>
      <c r="O265" s="199"/>
      <c r="P265" s="199"/>
      <c r="Q265" s="199"/>
      <c r="R265" s="202"/>
      <c r="T265" s="203"/>
      <c r="U265" s="199"/>
      <c r="V265" s="199"/>
      <c r="W265" s="199"/>
      <c r="X265" s="199"/>
      <c r="Y265" s="199"/>
      <c r="Z265" s="199"/>
      <c r="AA265" s="199"/>
      <c r="AB265" s="199"/>
      <c r="AC265" s="199"/>
      <c r="AD265" s="204"/>
      <c r="AT265" s="205" t="s">
        <v>167</v>
      </c>
      <c r="AU265" s="205" t="s">
        <v>116</v>
      </c>
      <c r="AV265" s="12" t="s">
        <v>169</v>
      </c>
      <c r="AW265" s="12" t="s">
        <v>7</v>
      </c>
      <c r="AX265" s="12" t="s">
        <v>94</v>
      </c>
      <c r="AY265" s="205" t="s">
        <v>159</v>
      </c>
    </row>
    <row r="266" spans="2:65" s="1" customFormat="1" ht="25.5" customHeight="1">
      <c r="B266" s="37"/>
      <c r="C266" s="214" t="s">
        <v>399</v>
      </c>
      <c r="D266" s="214" t="s">
        <v>190</v>
      </c>
      <c r="E266" s="215" t="s">
        <v>400</v>
      </c>
      <c r="F266" s="315" t="s">
        <v>401</v>
      </c>
      <c r="G266" s="315"/>
      <c r="H266" s="315"/>
      <c r="I266" s="315"/>
      <c r="J266" s="216" t="s">
        <v>263</v>
      </c>
      <c r="K266" s="217">
        <v>10</v>
      </c>
      <c r="L266" s="218">
        <v>0</v>
      </c>
      <c r="M266" s="316"/>
      <c r="N266" s="316"/>
      <c r="O266" s="317"/>
      <c r="P266" s="277">
        <f>ROUND(V266*K266,2)</f>
        <v>0</v>
      </c>
      <c r="Q266" s="277"/>
      <c r="R266" s="39"/>
      <c r="T266" s="179" t="s">
        <v>23</v>
      </c>
      <c r="U266" s="46" t="s">
        <v>49</v>
      </c>
      <c r="V266" s="126">
        <f>L266+M266</f>
        <v>0</v>
      </c>
      <c r="W266" s="126">
        <f>ROUND(L266*K266,2)</f>
        <v>0</v>
      </c>
      <c r="X266" s="126">
        <f>ROUND(M266*K266,2)</f>
        <v>0</v>
      </c>
      <c r="Y266" s="38"/>
      <c r="Z266" s="180">
        <f>Y266*K266</f>
        <v>0</v>
      </c>
      <c r="AA266" s="180">
        <v>0</v>
      </c>
      <c r="AB266" s="180">
        <f>AA266*K266</f>
        <v>0</v>
      </c>
      <c r="AC266" s="180">
        <v>0</v>
      </c>
      <c r="AD266" s="181">
        <f>AC266*K266</f>
        <v>0</v>
      </c>
      <c r="AR266" s="20" t="s">
        <v>194</v>
      </c>
      <c r="AT266" s="20" t="s">
        <v>190</v>
      </c>
      <c r="AU266" s="20" t="s">
        <v>116</v>
      </c>
      <c r="AY266" s="20" t="s">
        <v>159</v>
      </c>
      <c r="BE266" s="113">
        <f>IF(U266="základní",P266,0)</f>
        <v>0</v>
      </c>
      <c r="BF266" s="113">
        <f>IF(U266="snížená",P266,0)</f>
        <v>0</v>
      </c>
      <c r="BG266" s="113">
        <f>IF(U266="zákl. přenesená",P266,0)</f>
        <v>0</v>
      </c>
      <c r="BH266" s="113">
        <f>IF(U266="sníž. přenesená",P266,0)</f>
        <v>0</v>
      </c>
      <c r="BI266" s="113">
        <f>IF(U266="nulová",P266,0)</f>
        <v>0</v>
      </c>
      <c r="BJ266" s="20" t="s">
        <v>94</v>
      </c>
      <c r="BK266" s="113">
        <f>ROUND(V266*K266,2)</f>
        <v>0</v>
      </c>
      <c r="BL266" s="20" t="s">
        <v>169</v>
      </c>
      <c r="BM266" s="20" t="s">
        <v>402</v>
      </c>
    </row>
    <row r="267" spans="2:65" s="11" customFormat="1" ht="16.5" customHeight="1">
      <c r="B267" s="190"/>
      <c r="C267" s="191"/>
      <c r="D267" s="191"/>
      <c r="E267" s="192" t="s">
        <v>23</v>
      </c>
      <c r="F267" s="313" t="s">
        <v>234</v>
      </c>
      <c r="G267" s="314"/>
      <c r="H267" s="314"/>
      <c r="I267" s="314"/>
      <c r="J267" s="191"/>
      <c r="K267" s="193">
        <v>10</v>
      </c>
      <c r="L267" s="191"/>
      <c r="M267" s="191"/>
      <c r="N267" s="191"/>
      <c r="O267" s="191"/>
      <c r="P267" s="191"/>
      <c r="Q267" s="191"/>
      <c r="R267" s="194"/>
      <c r="T267" s="195"/>
      <c r="U267" s="191"/>
      <c r="V267" s="191"/>
      <c r="W267" s="191"/>
      <c r="X267" s="191"/>
      <c r="Y267" s="191"/>
      <c r="Z267" s="191"/>
      <c r="AA267" s="191"/>
      <c r="AB267" s="191"/>
      <c r="AC267" s="191"/>
      <c r="AD267" s="196"/>
      <c r="AT267" s="197" t="s">
        <v>167</v>
      </c>
      <c r="AU267" s="197" t="s">
        <v>116</v>
      </c>
      <c r="AV267" s="11" t="s">
        <v>116</v>
      </c>
      <c r="AW267" s="11" t="s">
        <v>7</v>
      </c>
      <c r="AX267" s="11" t="s">
        <v>86</v>
      </c>
      <c r="AY267" s="197" t="s">
        <v>159</v>
      </c>
    </row>
    <row r="268" spans="2:65" s="12" customFormat="1" ht="16.5" customHeight="1">
      <c r="B268" s="198"/>
      <c r="C268" s="199"/>
      <c r="D268" s="199"/>
      <c r="E268" s="200" t="s">
        <v>23</v>
      </c>
      <c r="F268" s="284" t="s">
        <v>168</v>
      </c>
      <c r="G268" s="285"/>
      <c r="H268" s="285"/>
      <c r="I268" s="285"/>
      <c r="J268" s="199"/>
      <c r="K268" s="201">
        <v>10</v>
      </c>
      <c r="L268" s="199"/>
      <c r="M268" s="199"/>
      <c r="N268" s="199"/>
      <c r="O268" s="199"/>
      <c r="P268" s="199"/>
      <c r="Q268" s="199"/>
      <c r="R268" s="202"/>
      <c r="T268" s="203"/>
      <c r="U268" s="199"/>
      <c r="V268" s="199"/>
      <c r="W268" s="199"/>
      <c r="X268" s="199"/>
      <c r="Y268" s="199"/>
      <c r="Z268" s="199"/>
      <c r="AA268" s="199"/>
      <c r="AB268" s="199"/>
      <c r="AC268" s="199"/>
      <c r="AD268" s="204"/>
      <c r="AT268" s="205" t="s">
        <v>167</v>
      </c>
      <c r="AU268" s="205" t="s">
        <v>116</v>
      </c>
      <c r="AV268" s="12" t="s">
        <v>169</v>
      </c>
      <c r="AW268" s="12" t="s">
        <v>7</v>
      </c>
      <c r="AX268" s="12" t="s">
        <v>94</v>
      </c>
      <c r="AY268" s="205" t="s">
        <v>159</v>
      </c>
    </row>
    <row r="269" spans="2:65" s="1" customFormat="1" ht="25.5" customHeight="1">
      <c r="B269" s="37"/>
      <c r="C269" s="174" t="s">
        <v>403</v>
      </c>
      <c r="D269" s="174" t="s">
        <v>160</v>
      </c>
      <c r="E269" s="175" t="s">
        <v>404</v>
      </c>
      <c r="F269" s="286" t="s">
        <v>405</v>
      </c>
      <c r="G269" s="286"/>
      <c r="H269" s="286"/>
      <c r="I269" s="286"/>
      <c r="J269" s="176" t="s">
        <v>263</v>
      </c>
      <c r="K269" s="177">
        <v>654</v>
      </c>
      <c r="L269" s="178">
        <v>0</v>
      </c>
      <c r="M269" s="287">
        <v>0</v>
      </c>
      <c r="N269" s="288"/>
      <c r="O269" s="288"/>
      <c r="P269" s="277">
        <f>ROUND(V269*K269,2)</f>
        <v>0</v>
      </c>
      <c r="Q269" s="277"/>
      <c r="R269" s="39"/>
      <c r="T269" s="179" t="s">
        <v>23</v>
      </c>
      <c r="U269" s="46" t="s">
        <v>49</v>
      </c>
      <c r="V269" s="126">
        <f>L269+M269</f>
        <v>0</v>
      </c>
      <c r="W269" s="126">
        <f>ROUND(L269*K269,2)</f>
        <v>0</v>
      </c>
      <c r="X269" s="126">
        <f>ROUND(M269*K269,2)</f>
        <v>0</v>
      </c>
      <c r="Y269" s="38"/>
      <c r="Z269" s="180">
        <f>Y269*K269</f>
        <v>0</v>
      </c>
      <c r="AA269" s="180">
        <v>0</v>
      </c>
      <c r="AB269" s="180">
        <f>AA269*K269</f>
        <v>0</v>
      </c>
      <c r="AC269" s="180">
        <v>0</v>
      </c>
      <c r="AD269" s="181">
        <f>AC269*K269</f>
        <v>0</v>
      </c>
      <c r="AR269" s="20" t="s">
        <v>169</v>
      </c>
      <c r="AT269" s="20" t="s">
        <v>160</v>
      </c>
      <c r="AU269" s="20" t="s">
        <v>116</v>
      </c>
      <c r="AY269" s="20" t="s">
        <v>159</v>
      </c>
      <c r="BE269" s="113">
        <f>IF(U269="základní",P269,0)</f>
        <v>0</v>
      </c>
      <c r="BF269" s="113">
        <f>IF(U269="snížená",P269,0)</f>
        <v>0</v>
      </c>
      <c r="BG269" s="113">
        <f>IF(U269="zákl. přenesená",P269,0)</f>
        <v>0</v>
      </c>
      <c r="BH269" s="113">
        <f>IF(U269="sníž. přenesená",P269,0)</f>
        <v>0</v>
      </c>
      <c r="BI269" s="113">
        <f>IF(U269="nulová",P269,0)</f>
        <v>0</v>
      </c>
      <c r="BJ269" s="20" t="s">
        <v>94</v>
      </c>
      <c r="BK269" s="113">
        <f>ROUND(V269*K269,2)</f>
        <v>0</v>
      </c>
      <c r="BL269" s="20" t="s">
        <v>169</v>
      </c>
      <c r="BM269" s="20" t="s">
        <v>406</v>
      </c>
    </row>
    <row r="270" spans="2:65" s="10" customFormat="1" ht="16.5" customHeight="1">
      <c r="B270" s="182"/>
      <c r="C270" s="183"/>
      <c r="D270" s="183"/>
      <c r="E270" s="184" t="s">
        <v>23</v>
      </c>
      <c r="F270" s="280" t="s">
        <v>407</v>
      </c>
      <c r="G270" s="281"/>
      <c r="H270" s="281"/>
      <c r="I270" s="281"/>
      <c r="J270" s="183"/>
      <c r="K270" s="185" t="s">
        <v>23</v>
      </c>
      <c r="L270" s="183"/>
      <c r="M270" s="183"/>
      <c r="N270" s="183"/>
      <c r="O270" s="183"/>
      <c r="P270" s="183"/>
      <c r="Q270" s="183"/>
      <c r="R270" s="186"/>
      <c r="T270" s="187"/>
      <c r="U270" s="183"/>
      <c r="V270" s="183"/>
      <c r="W270" s="183"/>
      <c r="X270" s="183"/>
      <c r="Y270" s="183"/>
      <c r="Z270" s="183"/>
      <c r="AA270" s="183"/>
      <c r="AB270" s="183"/>
      <c r="AC270" s="183"/>
      <c r="AD270" s="188"/>
      <c r="AT270" s="189" t="s">
        <v>167</v>
      </c>
      <c r="AU270" s="189" t="s">
        <v>116</v>
      </c>
      <c r="AV270" s="10" t="s">
        <v>94</v>
      </c>
      <c r="AW270" s="10" t="s">
        <v>7</v>
      </c>
      <c r="AX270" s="10" t="s">
        <v>86</v>
      </c>
      <c r="AY270" s="189" t="s">
        <v>159</v>
      </c>
    </row>
    <row r="271" spans="2:65" s="10" customFormat="1" ht="16.5" customHeight="1">
      <c r="B271" s="182"/>
      <c r="C271" s="183"/>
      <c r="D271" s="183"/>
      <c r="E271" s="184" t="s">
        <v>23</v>
      </c>
      <c r="F271" s="311" t="s">
        <v>408</v>
      </c>
      <c r="G271" s="312"/>
      <c r="H271" s="312"/>
      <c r="I271" s="312"/>
      <c r="J271" s="183"/>
      <c r="K271" s="185" t="s">
        <v>23</v>
      </c>
      <c r="L271" s="183"/>
      <c r="M271" s="183"/>
      <c r="N271" s="183"/>
      <c r="O271" s="183"/>
      <c r="P271" s="183"/>
      <c r="Q271" s="183"/>
      <c r="R271" s="186"/>
      <c r="T271" s="187"/>
      <c r="U271" s="183"/>
      <c r="V271" s="183"/>
      <c r="W271" s="183"/>
      <c r="X271" s="183"/>
      <c r="Y271" s="183"/>
      <c r="Z271" s="183"/>
      <c r="AA271" s="183"/>
      <c r="AB271" s="183"/>
      <c r="AC271" s="183"/>
      <c r="AD271" s="188"/>
      <c r="AT271" s="189" t="s">
        <v>167</v>
      </c>
      <c r="AU271" s="189" t="s">
        <v>116</v>
      </c>
      <c r="AV271" s="10" t="s">
        <v>94</v>
      </c>
      <c r="AW271" s="10" t="s">
        <v>7</v>
      </c>
      <c r="AX271" s="10" t="s">
        <v>86</v>
      </c>
      <c r="AY271" s="189" t="s">
        <v>159</v>
      </c>
    </row>
    <row r="272" spans="2:65" s="10" customFormat="1" ht="16.5" customHeight="1">
      <c r="B272" s="182"/>
      <c r="C272" s="183"/>
      <c r="D272" s="183"/>
      <c r="E272" s="184" t="s">
        <v>23</v>
      </c>
      <c r="F272" s="311" t="s">
        <v>409</v>
      </c>
      <c r="G272" s="312"/>
      <c r="H272" s="312"/>
      <c r="I272" s="312"/>
      <c r="J272" s="183"/>
      <c r="K272" s="185" t="s">
        <v>23</v>
      </c>
      <c r="L272" s="183"/>
      <c r="M272" s="183"/>
      <c r="N272" s="183"/>
      <c r="O272" s="183"/>
      <c r="P272" s="183"/>
      <c r="Q272" s="183"/>
      <c r="R272" s="186"/>
      <c r="T272" s="187"/>
      <c r="U272" s="183"/>
      <c r="V272" s="183"/>
      <c r="W272" s="183"/>
      <c r="X272" s="183"/>
      <c r="Y272" s="183"/>
      <c r="Z272" s="183"/>
      <c r="AA272" s="183"/>
      <c r="AB272" s="183"/>
      <c r="AC272" s="183"/>
      <c r="AD272" s="188"/>
      <c r="AT272" s="189" t="s">
        <v>167</v>
      </c>
      <c r="AU272" s="189" t="s">
        <v>116</v>
      </c>
      <c r="AV272" s="10" t="s">
        <v>94</v>
      </c>
      <c r="AW272" s="10" t="s">
        <v>7</v>
      </c>
      <c r="AX272" s="10" t="s">
        <v>86</v>
      </c>
      <c r="AY272" s="189" t="s">
        <v>159</v>
      </c>
    </row>
    <row r="273" spans="2:65" s="10" customFormat="1" ht="16.5" customHeight="1">
      <c r="B273" s="182"/>
      <c r="C273" s="183"/>
      <c r="D273" s="183"/>
      <c r="E273" s="184" t="s">
        <v>23</v>
      </c>
      <c r="F273" s="311" t="s">
        <v>410</v>
      </c>
      <c r="G273" s="312"/>
      <c r="H273" s="312"/>
      <c r="I273" s="312"/>
      <c r="J273" s="183"/>
      <c r="K273" s="185" t="s">
        <v>23</v>
      </c>
      <c r="L273" s="183"/>
      <c r="M273" s="183"/>
      <c r="N273" s="183"/>
      <c r="O273" s="183"/>
      <c r="P273" s="183"/>
      <c r="Q273" s="183"/>
      <c r="R273" s="186"/>
      <c r="T273" s="187"/>
      <c r="U273" s="183"/>
      <c r="V273" s="183"/>
      <c r="W273" s="183"/>
      <c r="X273" s="183"/>
      <c r="Y273" s="183"/>
      <c r="Z273" s="183"/>
      <c r="AA273" s="183"/>
      <c r="AB273" s="183"/>
      <c r="AC273" s="183"/>
      <c r="AD273" s="188"/>
      <c r="AT273" s="189" t="s">
        <v>167</v>
      </c>
      <c r="AU273" s="189" t="s">
        <v>116</v>
      </c>
      <c r="AV273" s="10" t="s">
        <v>94</v>
      </c>
      <c r="AW273" s="10" t="s">
        <v>7</v>
      </c>
      <c r="AX273" s="10" t="s">
        <v>86</v>
      </c>
      <c r="AY273" s="189" t="s">
        <v>159</v>
      </c>
    </row>
    <row r="274" spans="2:65" s="10" customFormat="1" ht="16.5" customHeight="1">
      <c r="B274" s="182"/>
      <c r="C274" s="183"/>
      <c r="D274" s="183"/>
      <c r="E274" s="184" t="s">
        <v>23</v>
      </c>
      <c r="F274" s="311" t="s">
        <v>411</v>
      </c>
      <c r="G274" s="312"/>
      <c r="H274" s="312"/>
      <c r="I274" s="312"/>
      <c r="J274" s="183"/>
      <c r="K274" s="185" t="s">
        <v>23</v>
      </c>
      <c r="L274" s="183"/>
      <c r="M274" s="183"/>
      <c r="N274" s="183"/>
      <c r="O274" s="183"/>
      <c r="P274" s="183"/>
      <c r="Q274" s="183"/>
      <c r="R274" s="186"/>
      <c r="T274" s="187"/>
      <c r="U274" s="183"/>
      <c r="V274" s="183"/>
      <c r="W274" s="183"/>
      <c r="X274" s="183"/>
      <c r="Y274" s="183"/>
      <c r="Z274" s="183"/>
      <c r="AA274" s="183"/>
      <c r="AB274" s="183"/>
      <c r="AC274" s="183"/>
      <c r="AD274" s="188"/>
      <c r="AT274" s="189" t="s">
        <v>167</v>
      </c>
      <c r="AU274" s="189" t="s">
        <v>116</v>
      </c>
      <c r="AV274" s="10" t="s">
        <v>94</v>
      </c>
      <c r="AW274" s="10" t="s">
        <v>7</v>
      </c>
      <c r="AX274" s="10" t="s">
        <v>86</v>
      </c>
      <c r="AY274" s="189" t="s">
        <v>159</v>
      </c>
    </row>
    <row r="275" spans="2:65" s="11" customFormat="1" ht="16.5" customHeight="1">
      <c r="B275" s="190"/>
      <c r="C275" s="191"/>
      <c r="D275" s="191"/>
      <c r="E275" s="192" t="s">
        <v>23</v>
      </c>
      <c r="F275" s="282" t="s">
        <v>412</v>
      </c>
      <c r="G275" s="283"/>
      <c r="H275" s="283"/>
      <c r="I275" s="283"/>
      <c r="J275" s="191"/>
      <c r="K275" s="193">
        <v>654</v>
      </c>
      <c r="L275" s="191"/>
      <c r="M275" s="191"/>
      <c r="N275" s="191"/>
      <c r="O275" s="191"/>
      <c r="P275" s="191"/>
      <c r="Q275" s="191"/>
      <c r="R275" s="194"/>
      <c r="T275" s="195"/>
      <c r="U275" s="191"/>
      <c r="V275" s="191"/>
      <c r="W275" s="191"/>
      <c r="X275" s="191"/>
      <c r="Y275" s="191"/>
      <c r="Z275" s="191"/>
      <c r="AA275" s="191"/>
      <c r="AB275" s="191"/>
      <c r="AC275" s="191"/>
      <c r="AD275" s="196"/>
      <c r="AT275" s="197" t="s">
        <v>167</v>
      </c>
      <c r="AU275" s="197" t="s">
        <v>116</v>
      </c>
      <c r="AV275" s="11" t="s">
        <v>116</v>
      </c>
      <c r="AW275" s="11" t="s">
        <v>7</v>
      </c>
      <c r="AX275" s="11" t="s">
        <v>86</v>
      </c>
      <c r="AY275" s="197" t="s">
        <v>159</v>
      </c>
    </row>
    <row r="276" spans="2:65" s="12" customFormat="1" ht="16.5" customHeight="1">
      <c r="B276" s="198"/>
      <c r="C276" s="199"/>
      <c r="D276" s="199"/>
      <c r="E276" s="200" t="s">
        <v>23</v>
      </c>
      <c r="F276" s="284" t="s">
        <v>168</v>
      </c>
      <c r="G276" s="285"/>
      <c r="H276" s="285"/>
      <c r="I276" s="285"/>
      <c r="J276" s="199"/>
      <c r="K276" s="201">
        <v>654</v>
      </c>
      <c r="L276" s="199"/>
      <c r="M276" s="199"/>
      <c r="N276" s="199"/>
      <c r="O276" s="199"/>
      <c r="P276" s="199"/>
      <c r="Q276" s="199"/>
      <c r="R276" s="202"/>
      <c r="T276" s="203"/>
      <c r="U276" s="199"/>
      <c r="V276" s="199"/>
      <c r="W276" s="199"/>
      <c r="X276" s="199"/>
      <c r="Y276" s="199"/>
      <c r="Z276" s="199"/>
      <c r="AA276" s="199"/>
      <c r="AB276" s="199"/>
      <c r="AC276" s="199"/>
      <c r="AD276" s="204"/>
      <c r="AT276" s="205" t="s">
        <v>167</v>
      </c>
      <c r="AU276" s="205" t="s">
        <v>116</v>
      </c>
      <c r="AV276" s="12" t="s">
        <v>169</v>
      </c>
      <c r="AW276" s="12" t="s">
        <v>7</v>
      </c>
      <c r="AX276" s="12" t="s">
        <v>94</v>
      </c>
      <c r="AY276" s="205" t="s">
        <v>159</v>
      </c>
    </row>
    <row r="277" spans="2:65" s="1" customFormat="1" ht="38.25" customHeight="1">
      <c r="B277" s="37"/>
      <c r="C277" s="174" t="s">
        <v>413</v>
      </c>
      <c r="D277" s="174" t="s">
        <v>160</v>
      </c>
      <c r="E277" s="175" t="s">
        <v>414</v>
      </c>
      <c r="F277" s="286" t="s">
        <v>415</v>
      </c>
      <c r="G277" s="286"/>
      <c r="H277" s="286"/>
      <c r="I277" s="286"/>
      <c r="J277" s="176" t="s">
        <v>23</v>
      </c>
      <c r="K277" s="177">
        <v>180</v>
      </c>
      <c r="L277" s="178">
        <v>0</v>
      </c>
      <c r="M277" s="287">
        <v>0</v>
      </c>
      <c r="N277" s="288"/>
      <c r="O277" s="288"/>
      <c r="P277" s="277">
        <f>ROUND(V277*K277,2)</f>
        <v>0</v>
      </c>
      <c r="Q277" s="277"/>
      <c r="R277" s="39"/>
      <c r="T277" s="179" t="s">
        <v>23</v>
      </c>
      <c r="U277" s="46" t="s">
        <v>49</v>
      </c>
      <c r="V277" s="126">
        <f>L277+M277</f>
        <v>0</v>
      </c>
      <c r="W277" s="126">
        <f>ROUND(L277*K277,2)</f>
        <v>0</v>
      </c>
      <c r="X277" s="126">
        <f>ROUND(M277*K277,2)</f>
        <v>0</v>
      </c>
      <c r="Y277" s="38"/>
      <c r="Z277" s="180">
        <f>Y277*K277</f>
        <v>0</v>
      </c>
      <c r="AA277" s="180">
        <v>0</v>
      </c>
      <c r="AB277" s="180">
        <f>AA277*K277</f>
        <v>0</v>
      </c>
      <c r="AC277" s="180">
        <v>0</v>
      </c>
      <c r="AD277" s="181">
        <f>AC277*K277</f>
        <v>0</v>
      </c>
      <c r="AR277" s="20" t="s">
        <v>169</v>
      </c>
      <c r="AT277" s="20" t="s">
        <v>160</v>
      </c>
      <c r="AU277" s="20" t="s">
        <v>116</v>
      </c>
      <c r="AY277" s="20" t="s">
        <v>159</v>
      </c>
      <c r="BE277" s="113">
        <f>IF(U277="základní",P277,0)</f>
        <v>0</v>
      </c>
      <c r="BF277" s="113">
        <f>IF(U277="snížená",P277,0)</f>
        <v>0</v>
      </c>
      <c r="BG277" s="113">
        <f>IF(U277="zákl. přenesená",P277,0)</f>
        <v>0</v>
      </c>
      <c r="BH277" s="113">
        <f>IF(U277="sníž. přenesená",P277,0)</f>
        <v>0</v>
      </c>
      <c r="BI277" s="113">
        <f>IF(U277="nulová",P277,0)</f>
        <v>0</v>
      </c>
      <c r="BJ277" s="20" t="s">
        <v>94</v>
      </c>
      <c r="BK277" s="113">
        <f>ROUND(V277*K277,2)</f>
        <v>0</v>
      </c>
      <c r="BL277" s="20" t="s">
        <v>169</v>
      </c>
      <c r="BM277" s="20" t="s">
        <v>416</v>
      </c>
    </row>
    <row r="278" spans="2:65" s="10" customFormat="1" ht="25.5" customHeight="1">
      <c r="B278" s="182"/>
      <c r="C278" s="183"/>
      <c r="D278" s="183"/>
      <c r="E278" s="184" t="s">
        <v>23</v>
      </c>
      <c r="F278" s="280" t="s">
        <v>417</v>
      </c>
      <c r="G278" s="281"/>
      <c r="H278" s="281"/>
      <c r="I278" s="281"/>
      <c r="J278" s="183"/>
      <c r="K278" s="185" t="s">
        <v>23</v>
      </c>
      <c r="L278" s="183"/>
      <c r="M278" s="183"/>
      <c r="N278" s="183"/>
      <c r="O278" s="183"/>
      <c r="P278" s="183"/>
      <c r="Q278" s="183"/>
      <c r="R278" s="186"/>
      <c r="T278" s="187"/>
      <c r="U278" s="183"/>
      <c r="V278" s="183"/>
      <c r="W278" s="183"/>
      <c r="X278" s="183"/>
      <c r="Y278" s="183"/>
      <c r="Z278" s="183"/>
      <c r="AA278" s="183"/>
      <c r="AB278" s="183"/>
      <c r="AC278" s="183"/>
      <c r="AD278" s="188"/>
      <c r="AT278" s="189" t="s">
        <v>167</v>
      </c>
      <c r="AU278" s="189" t="s">
        <v>116</v>
      </c>
      <c r="AV278" s="10" t="s">
        <v>94</v>
      </c>
      <c r="AW278" s="10" t="s">
        <v>7</v>
      </c>
      <c r="AX278" s="10" t="s">
        <v>86</v>
      </c>
      <c r="AY278" s="189" t="s">
        <v>159</v>
      </c>
    </row>
    <row r="279" spans="2:65" s="10" customFormat="1" ht="16.5" customHeight="1">
      <c r="B279" s="182"/>
      <c r="C279" s="183"/>
      <c r="D279" s="183"/>
      <c r="E279" s="184" t="s">
        <v>23</v>
      </c>
      <c r="F279" s="311" t="s">
        <v>418</v>
      </c>
      <c r="G279" s="312"/>
      <c r="H279" s="312"/>
      <c r="I279" s="312"/>
      <c r="J279" s="183"/>
      <c r="K279" s="185" t="s">
        <v>23</v>
      </c>
      <c r="L279" s="183"/>
      <c r="M279" s="183"/>
      <c r="N279" s="183"/>
      <c r="O279" s="183"/>
      <c r="P279" s="183"/>
      <c r="Q279" s="183"/>
      <c r="R279" s="186"/>
      <c r="T279" s="187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8"/>
      <c r="AT279" s="189" t="s">
        <v>167</v>
      </c>
      <c r="AU279" s="189" t="s">
        <v>116</v>
      </c>
      <c r="AV279" s="10" t="s">
        <v>94</v>
      </c>
      <c r="AW279" s="10" t="s">
        <v>7</v>
      </c>
      <c r="AX279" s="10" t="s">
        <v>86</v>
      </c>
      <c r="AY279" s="189" t="s">
        <v>159</v>
      </c>
    </row>
    <row r="280" spans="2:65" s="10" customFormat="1" ht="16.5" customHeight="1">
      <c r="B280" s="182"/>
      <c r="C280" s="183"/>
      <c r="D280" s="183"/>
      <c r="E280" s="184" t="s">
        <v>23</v>
      </c>
      <c r="F280" s="311" t="s">
        <v>419</v>
      </c>
      <c r="G280" s="312"/>
      <c r="H280" s="312"/>
      <c r="I280" s="312"/>
      <c r="J280" s="183"/>
      <c r="K280" s="185" t="s">
        <v>23</v>
      </c>
      <c r="L280" s="183"/>
      <c r="M280" s="183"/>
      <c r="N280" s="183"/>
      <c r="O280" s="183"/>
      <c r="P280" s="183"/>
      <c r="Q280" s="183"/>
      <c r="R280" s="186"/>
      <c r="T280" s="187"/>
      <c r="U280" s="183"/>
      <c r="V280" s="183"/>
      <c r="W280" s="183"/>
      <c r="X280" s="183"/>
      <c r="Y280" s="183"/>
      <c r="Z280" s="183"/>
      <c r="AA280" s="183"/>
      <c r="AB280" s="183"/>
      <c r="AC280" s="183"/>
      <c r="AD280" s="188"/>
      <c r="AT280" s="189" t="s">
        <v>167</v>
      </c>
      <c r="AU280" s="189" t="s">
        <v>116</v>
      </c>
      <c r="AV280" s="10" t="s">
        <v>94</v>
      </c>
      <c r="AW280" s="10" t="s">
        <v>7</v>
      </c>
      <c r="AX280" s="10" t="s">
        <v>86</v>
      </c>
      <c r="AY280" s="189" t="s">
        <v>159</v>
      </c>
    </row>
    <row r="281" spans="2:65" s="10" customFormat="1" ht="16.5" customHeight="1">
      <c r="B281" s="182"/>
      <c r="C281" s="183"/>
      <c r="D281" s="183"/>
      <c r="E281" s="184" t="s">
        <v>23</v>
      </c>
      <c r="F281" s="311" t="s">
        <v>420</v>
      </c>
      <c r="G281" s="312"/>
      <c r="H281" s="312"/>
      <c r="I281" s="312"/>
      <c r="J281" s="183"/>
      <c r="K281" s="185" t="s">
        <v>23</v>
      </c>
      <c r="L281" s="183"/>
      <c r="M281" s="183"/>
      <c r="N281" s="183"/>
      <c r="O281" s="183"/>
      <c r="P281" s="183"/>
      <c r="Q281" s="183"/>
      <c r="R281" s="186"/>
      <c r="T281" s="187"/>
      <c r="U281" s="183"/>
      <c r="V281" s="183"/>
      <c r="W281" s="183"/>
      <c r="X281" s="183"/>
      <c r="Y281" s="183"/>
      <c r="Z281" s="183"/>
      <c r="AA281" s="183"/>
      <c r="AB281" s="183"/>
      <c r="AC281" s="183"/>
      <c r="AD281" s="188"/>
      <c r="AT281" s="189" t="s">
        <v>167</v>
      </c>
      <c r="AU281" s="189" t="s">
        <v>116</v>
      </c>
      <c r="AV281" s="10" t="s">
        <v>94</v>
      </c>
      <c r="AW281" s="10" t="s">
        <v>7</v>
      </c>
      <c r="AX281" s="10" t="s">
        <v>86</v>
      </c>
      <c r="AY281" s="189" t="s">
        <v>159</v>
      </c>
    </row>
    <row r="282" spans="2:65" s="11" customFormat="1" ht="16.5" customHeight="1">
      <c r="B282" s="190"/>
      <c r="C282" s="191"/>
      <c r="D282" s="191"/>
      <c r="E282" s="192" t="s">
        <v>23</v>
      </c>
      <c r="F282" s="282" t="s">
        <v>421</v>
      </c>
      <c r="G282" s="283"/>
      <c r="H282" s="283"/>
      <c r="I282" s="283"/>
      <c r="J282" s="191"/>
      <c r="K282" s="193">
        <v>54</v>
      </c>
      <c r="L282" s="191"/>
      <c r="M282" s="191"/>
      <c r="N282" s="191"/>
      <c r="O282" s="191"/>
      <c r="P282" s="191"/>
      <c r="Q282" s="191"/>
      <c r="R282" s="194"/>
      <c r="T282" s="195"/>
      <c r="U282" s="191"/>
      <c r="V282" s="191"/>
      <c r="W282" s="191"/>
      <c r="X282" s="191"/>
      <c r="Y282" s="191"/>
      <c r="Z282" s="191"/>
      <c r="AA282" s="191"/>
      <c r="AB282" s="191"/>
      <c r="AC282" s="191"/>
      <c r="AD282" s="196"/>
      <c r="AT282" s="197" t="s">
        <v>167</v>
      </c>
      <c r="AU282" s="197" t="s">
        <v>116</v>
      </c>
      <c r="AV282" s="11" t="s">
        <v>116</v>
      </c>
      <c r="AW282" s="11" t="s">
        <v>7</v>
      </c>
      <c r="AX282" s="11" t="s">
        <v>86</v>
      </c>
      <c r="AY282" s="197" t="s">
        <v>159</v>
      </c>
    </row>
    <row r="283" spans="2:65" s="11" customFormat="1" ht="16.5" customHeight="1">
      <c r="B283" s="190"/>
      <c r="C283" s="191"/>
      <c r="D283" s="191"/>
      <c r="E283" s="192" t="s">
        <v>23</v>
      </c>
      <c r="F283" s="282" t="s">
        <v>422</v>
      </c>
      <c r="G283" s="283"/>
      <c r="H283" s="283"/>
      <c r="I283" s="283"/>
      <c r="J283" s="191"/>
      <c r="K283" s="193">
        <v>126</v>
      </c>
      <c r="L283" s="191"/>
      <c r="M283" s="191"/>
      <c r="N283" s="191"/>
      <c r="O283" s="191"/>
      <c r="P283" s="191"/>
      <c r="Q283" s="191"/>
      <c r="R283" s="194"/>
      <c r="T283" s="195"/>
      <c r="U283" s="191"/>
      <c r="V283" s="191"/>
      <c r="W283" s="191"/>
      <c r="X283" s="191"/>
      <c r="Y283" s="191"/>
      <c r="Z283" s="191"/>
      <c r="AA283" s="191"/>
      <c r="AB283" s="191"/>
      <c r="AC283" s="191"/>
      <c r="AD283" s="196"/>
      <c r="AT283" s="197" t="s">
        <v>167</v>
      </c>
      <c r="AU283" s="197" t="s">
        <v>116</v>
      </c>
      <c r="AV283" s="11" t="s">
        <v>116</v>
      </c>
      <c r="AW283" s="11" t="s">
        <v>7</v>
      </c>
      <c r="AX283" s="11" t="s">
        <v>86</v>
      </c>
      <c r="AY283" s="197" t="s">
        <v>159</v>
      </c>
    </row>
    <row r="284" spans="2:65" s="12" customFormat="1" ht="16.5" customHeight="1">
      <c r="B284" s="198"/>
      <c r="C284" s="199"/>
      <c r="D284" s="199"/>
      <c r="E284" s="200" t="s">
        <v>23</v>
      </c>
      <c r="F284" s="284" t="s">
        <v>168</v>
      </c>
      <c r="G284" s="285"/>
      <c r="H284" s="285"/>
      <c r="I284" s="285"/>
      <c r="J284" s="199"/>
      <c r="K284" s="201">
        <v>180</v>
      </c>
      <c r="L284" s="199"/>
      <c r="M284" s="199"/>
      <c r="N284" s="199"/>
      <c r="O284" s="199"/>
      <c r="P284" s="199"/>
      <c r="Q284" s="199"/>
      <c r="R284" s="202"/>
      <c r="T284" s="203"/>
      <c r="U284" s="199"/>
      <c r="V284" s="199"/>
      <c r="W284" s="199"/>
      <c r="X284" s="199"/>
      <c r="Y284" s="199"/>
      <c r="Z284" s="199"/>
      <c r="AA284" s="199"/>
      <c r="AB284" s="199"/>
      <c r="AC284" s="199"/>
      <c r="AD284" s="204"/>
      <c r="AT284" s="205" t="s">
        <v>167</v>
      </c>
      <c r="AU284" s="205" t="s">
        <v>116</v>
      </c>
      <c r="AV284" s="12" t="s">
        <v>169</v>
      </c>
      <c r="AW284" s="12" t="s">
        <v>7</v>
      </c>
      <c r="AX284" s="12" t="s">
        <v>94</v>
      </c>
      <c r="AY284" s="205" t="s">
        <v>159</v>
      </c>
    </row>
    <row r="285" spans="2:65" s="1" customFormat="1" ht="38.25" customHeight="1">
      <c r="B285" s="37"/>
      <c r="C285" s="174" t="s">
        <v>423</v>
      </c>
      <c r="D285" s="174" t="s">
        <v>160</v>
      </c>
      <c r="E285" s="175" t="s">
        <v>424</v>
      </c>
      <c r="F285" s="286" t="s">
        <v>425</v>
      </c>
      <c r="G285" s="286"/>
      <c r="H285" s="286"/>
      <c r="I285" s="286"/>
      <c r="J285" s="176" t="s">
        <v>263</v>
      </c>
      <c r="K285" s="177">
        <v>64</v>
      </c>
      <c r="L285" s="178">
        <v>0</v>
      </c>
      <c r="M285" s="287">
        <v>0</v>
      </c>
      <c r="N285" s="288"/>
      <c r="O285" s="288"/>
      <c r="P285" s="277">
        <f>ROUND(V285*K285,2)</f>
        <v>0</v>
      </c>
      <c r="Q285" s="277"/>
      <c r="R285" s="39"/>
      <c r="T285" s="179" t="s">
        <v>23</v>
      </c>
      <c r="U285" s="46" t="s">
        <v>49</v>
      </c>
      <c r="V285" s="126">
        <f>L285+M285</f>
        <v>0</v>
      </c>
      <c r="W285" s="126">
        <f>ROUND(L285*K285,2)</f>
        <v>0</v>
      </c>
      <c r="X285" s="126">
        <f>ROUND(M285*K285,2)</f>
        <v>0</v>
      </c>
      <c r="Y285" s="38"/>
      <c r="Z285" s="180">
        <f>Y285*K285</f>
        <v>0</v>
      </c>
      <c r="AA285" s="180">
        <v>0</v>
      </c>
      <c r="AB285" s="180">
        <f>AA285*K285</f>
        <v>0</v>
      </c>
      <c r="AC285" s="180">
        <v>0</v>
      </c>
      <c r="AD285" s="181">
        <f>AC285*K285</f>
        <v>0</v>
      </c>
      <c r="AR285" s="20" t="s">
        <v>169</v>
      </c>
      <c r="AT285" s="20" t="s">
        <v>160</v>
      </c>
      <c r="AU285" s="20" t="s">
        <v>116</v>
      </c>
      <c r="AY285" s="20" t="s">
        <v>159</v>
      </c>
      <c r="BE285" s="113">
        <f>IF(U285="základní",P285,0)</f>
        <v>0</v>
      </c>
      <c r="BF285" s="113">
        <f>IF(U285="snížená",P285,0)</f>
        <v>0</v>
      </c>
      <c r="BG285" s="113">
        <f>IF(U285="zákl. přenesená",P285,0)</f>
        <v>0</v>
      </c>
      <c r="BH285" s="113">
        <f>IF(U285="sníž. přenesená",P285,0)</f>
        <v>0</v>
      </c>
      <c r="BI285" s="113">
        <f>IF(U285="nulová",P285,0)</f>
        <v>0</v>
      </c>
      <c r="BJ285" s="20" t="s">
        <v>94</v>
      </c>
      <c r="BK285" s="113">
        <f>ROUND(V285*K285,2)</f>
        <v>0</v>
      </c>
      <c r="BL285" s="20" t="s">
        <v>169</v>
      </c>
      <c r="BM285" s="20" t="s">
        <v>426</v>
      </c>
    </row>
    <row r="286" spans="2:65" s="10" customFormat="1" ht="25.5" customHeight="1">
      <c r="B286" s="182"/>
      <c r="C286" s="183"/>
      <c r="D286" s="183"/>
      <c r="E286" s="184" t="s">
        <v>23</v>
      </c>
      <c r="F286" s="280" t="s">
        <v>427</v>
      </c>
      <c r="G286" s="281"/>
      <c r="H286" s="281"/>
      <c r="I286" s="281"/>
      <c r="J286" s="183"/>
      <c r="K286" s="185" t="s">
        <v>23</v>
      </c>
      <c r="L286" s="183"/>
      <c r="M286" s="183"/>
      <c r="N286" s="183"/>
      <c r="O286" s="183"/>
      <c r="P286" s="183"/>
      <c r="Q286" s="183"/>
      <c r="R286" s="186"/>
      <c r="T286" s="187"/>
      <c r="U286" s="183"/>
      <c r="V286" s="183"/>
      <c r="W286" s="183"/>
      <c r="X286" s="183"/>
      <c r="Y286" s="183"/>
      <c r="Z286" s="183"/>
      <c r="AA286" s="183"/>
      <c r="AB286" s="183"/>
      <c r="AC286" s="183"/>
      <c r="AD286" s="188"/>
      <c r="AT286" s="189" t="s">
        <v>167</v>
      </c>
      <c r="AU286" s="189" t="s">
        <v>116</v>
      </c>
      <c r="AV286" s="10" t="s">
        <v>94</v>
      </c>
      <c r="AW286" s="10" t="s">
        <v>7</v>
      </c>
      <c r="AX286" s="10" t="s">
        <v>86</v>
      </c>
      <c r="AY286" s="189" t="s">
        <v>159</v>
      </c>
    </row>
    <row r="287" spans="2:65" s="10" customFormat="1" ht="38.25" customHeight="1">
      <c r="B287" s="182"/>
      <c r="C287" s="183"/>
      <c r="D287" s="183"/>
      <c r="E287" s="184" t="s">
        <v>23</v>
      </c>
      <c r="F287" s="311" t="s">
        <v>428</v>
      </c>
      <c r="G287" s="312"/>
      <c r="H287" s="312"/>
      <c r="I287" s="312"/>
      <c r="J287" s="183"/>
      <c r="K287" s="185" t="s">
        <v>23</v>
      </c>
      <c r="L287" s="183"/>
      <c r="M287" s="183"/>
      <c r="N287" s="183"/>
      <c r="O287" s="183"/>
      <c r="P287" s="183"/>
      <c r="Q287" s="183"/>
      <c r="R287" s="186"/>
      <c r="T287" s="187"/>
      <c r="U287" s="183"/>
      <c r="V287" s="183"/>
      <c r="W287" s="183"/>
      <c r="X287" s="183"/>
      <c r="Y287" s="183"/>
      <c r="Z287" s="183"/>
      <c r="AA287" s="183"/>
      <c r="AB287" s="183"/>
      <c r="AC287" s="183"/>
      <c r="AD287" s="188"/>
      <c r="AT287" s="189" t="s">
        <v>167</v>
      </c>
      <c r="AU287" s="189" t="s">
        <v>116</v>
      </c>
      <c r="AV287" s="10" t="s">
        <v>94</v>
      </c>
      <c r="AW287" s="10" t="s">
        <v>7</v>
      </c>
      <c r="AX287" s="10" t="s">
        <v>86</v>
      </c>
      <c r="AY287" s="189" t="s">
        <v>159</v>
      </c>
    </row>
    <row r="288" spans="2:65" s="10" customFormat="1" ht="16.5" customHeight="1">
      <c r="B288" s="182"/>
      <c r="C288" s="183"/>
      <c r="D288" s="183"/>
      <c r="E288" s="184" t="s">
        <v>23</v>
      </c>
      <c r="F288" s="311" t="s">
        <v>429</v>
      </c>
      <c r="G288" s="312"/>
      <c r="H288" s="312"/>
      <c r="I288" s="312"/>
      <c r="J288" s="183"/>
      <c r="K288" s="185" t="s">
        <v>23</v>
      </c>
      <c r="L288" s="183"/>
      <c r="M288" s="183"/>
      <c r="N288" s="183"/>
      <c r="O288" s="183"/>
      <c r="P288" s="183"/>
      <c r="Q288" s="183"/>
      <c r="R288" s="186"/>
      <c r="T288" s="187"/>
      <c r="U288" s="183"/>
      <c r="V288" s="183"/>
      <c r="W288" s="183"/>
      <c r="X288" s="183"/>
      <c r="Y288" s="183"/>
      <c r="Z288" s="183"/>
      <c r="AA288" s="183"/>
      <c r="AB288" s="183"/>
      <c r="AC288" s="183"/>
      <c r="AD288" s="188"/>
      <c r="AT288" s="189" t="s">
        <v>167</v>
      </c>
      <c r="AU288" s="189" t="s">
        <v>116</v>
      </c>
      <c r="AV288" s="10" t="s">
        <v>94</v>
      </c>
      <c r="AW288" s="10" t="s">
        <v>7</v>
      </c>
      <c r="AX288" s="10" t="s">
        <v>86</v>
      </c>
      <c r="AY288" s="189" t="s">
        <v>159</v>
      </c>
    </row>
    <row r="289" spans="2:65" s="10" customFormat="1" ht="16.5" customHeight="1">
      <c r="B289" s="182"/>
      <c r="C289" s="183"/>
      <c r="D289" s="183"/>
      <c r="E289" s="184" t="s">
        <v>23</v>
      </c>
      <c r="F289" s="311" t="s">
        <v>430</v>
      </c>
      <c r="G289" s="312"/>
      <c r="H289" s="312"/>
      <c r="I289" s="312"/>
      <c r="J289" s="183"/>
      <c r="K289" s="185" t="s">
        <v>23</v>
      </c>
      <c r="L289" s="183"/>
      <c r="M289" s="183"/>
      <c r="N289" s="183"/>
      <c r="O289" s="183"/>
      <c r="P289" s="183"/>
      <c r="Q289" s="183"/>
      <c r="R289" s="186"/>
      <c r="T289" s="187"/>
      <c r="U289" s="183"/>
      <c r="V289" s="183"/>
      <c r="W289" s="183"/>
      <c r="X289" s="183"/>
      <c r="Y289" s="183"/>
      <c r="Z289" s="183"/>
      <c r="AA289" s="183"/>
      <c r="AB289" s="183"/>
      <c r="AC289" s="183"/>
      <c r="AD289" s="188"/>
      <c r="AT289" s="189" t="s">
        <v>167</v>
      </c>
      <c r="AU289" s="189" t="s">
        <v>116</v>
      </c>
      <c r="AV289" s="10" t="s">
        <v>94</v>
      </c>
      <c r="AW289" s="10" t="s">
        <v>7</v>
      </c>
      <c r="AX289" s="10" t="s">
        <v>86</v>
      </c>
      <c r="AY289" s="189" t="s">
        <v>159</v>
      </c>
    </row>
    <row r="290" spans="2:65" s="10" customFormat="1" ht="16.5" customHeight="1">
      <c r="B290" s="182"/>
      <c r="C290" s="183"/>
      <c r="D290" s="183"/>
      <c r="E290" s="184" t="s">
        <v>23</v>
      </c>
      <c r="F290" s="311" t="s">
        <v>431</v>
      </c>
      <c r="G290" s="312"/>
      <c r="H290" s="312"/>
      <c r="I290" s="312"/>
      <c r="J290" s="183"/>
      <c r="K290" s="185" t="s">
        <v>23</v>
      </c>
      <c r="L290" s="183"/>
      <c r="M290" s="183"/>
      <c r="N290" s="183"/>
      <c r="O290" s="183"/>
      <c r="P290" s="183"/>
      <c r="Q290" s="183"/>
      <c r="R290" s="186"/>
      <c r="T290" s="187"/>
      <c r="U290" s="183"/>
      <c r="V290" s="183"/>
      <c r="W290" s="183"/>
      <c r="X290" s="183"/>
      <c r="Y290" s="183"/>
      <c r="Z290" s="183"/>
      <c r="AA290" s="183"/>
      <c r="AB290" s="183"/>
      <c r="AC290" s="183"/>
      <c r="AD290" s="188"/>
      <c r="AT290" s="189" t="s">
        <v>167</v>
      </c>
      <c r="AU290" s="189" t="s">
        <v>116</v>
      </c>
      <c r="AV290" s="10" t="s">
        <v>94</v>
      </c>
      <c r="AW290" s="10" t="s">
        <v>7</v>
      </c>
      <c r="AX290" s="10" t="s">
        <v>86</v>
      </c>
      <c r="AY290" s="189" t="s">
        <v>159</v>
      </c>
    </row>
    <row r="291" spans="2:65" s="11" customFormat="1" ht="16.5" customHeight="1">
      <c r="B291" s="190"/>
      <c r="C291" s="191"/>
      <c r="D291" s="191"/>
      <c r="E291" s="192" t="s">
        <v>23</v>
      </c>
      <c r="F291" s="282" t="s">
        <v>276</v>
      </c>
      <c r="G291" s="283"/>
      <c r="H291" s="283"/>
      <c r="I291" s="283"/>
      <c r="J291" s="191"/>
      <c r="K291" s="193">
        <v>32</v>
      </c>
      <c r="L291" s="191"/>
      <c r="M291" s="191"/>
      <c r="N291" s="191"/>
      <c r="O291" s="191"/>
      <c r="P291" s="191"/>
      <c r="Q291" s="191"/>
      <c r="R291" s="194"/>
      <c r="T291" s="195"/>
      <c r="U291" s="191"/>
      <c r="V291" s="191"/>
      <c r="W291" s="191"/>
      <c r="X291" s="191"/>
      <c r="Y291" s="191"/>
      <c r="Z291" s="191"/>
      <c r="AA291" s="191"/>
      <c r="AB291" s="191"/>
      <c r="AC291" s="191"/>
      <c r="AD291" s="196"/>
      <c r="AT291" s="197" t="s">
        <v>167</v>
      </c>
      <c r="AU291" s="197" t="s">
        <v>116</v>
      </c>
      <c r="AV291" s="11" t="s">
        <v>116</v>
      </c>
      <c r="AW291" s="11" t="s">
        <v>7</v>
      </c>
      <c r="AX291" s="11" t="s">
        <v>86</v>
      </c>
      <c r="AY291" s="197" t="s">
        <v>159</v>
      </c>
    </row>
    <row r="292" spans="2:65" s="11" customFormat="1" ht="16.5" customHeight="1">
      <c r="B292" s="190"/>
      <c r="C292" s="191"/>
      <c r="D292" s="191"/>
      <c r="E292" s="192" t="s">
        <v>23</v>
      </c>
      <c r="F292" s="282" t="s">
        <v>260</v>
      </c>
      <c r="G292" s="283"/>
      <c r="H292" s="283"/>
      <c r="I292" s="283"/>
      <c r="J292" s="191"/>
      <c r="K292" s="193">
        <v>32</v>
      </c>
      <c r="L292" s="191"/>
      <c r="M292" s="191"/>
      <c r="N292" s="191"/>
      <c r="O292" s="191"/>
      <c r="P292" s="191"/>
      <c r="Q292" s="191"/>
      <c r="R292" s="194"/>
      <c r="T292" s="195"/>
      <c r="U292" s="191"/>
      <c r="V292" s="191"/>
      <c r="W292" s="191"/>
      <c r="X292" s="191"/>
      <c r="Y292" s="191"/>
      <c r="Z292" s="191"/>
      <c r="AA292" s="191"/>
      <c r="AB292" s="191"/>
      <c r="AC292" s="191"/>
      <c r="AD292" s="196"/>
      <c r="AT292" s="197" t="s">
        <v>167</v>
      </c>
      <c r="AU292" s="197" t="s">
        <v>116</v>
      </c>
      <c r="AV292" s="11" t="s">
        <v>116</v>
      </c>
      <c r="AW292" s="11" t="s">
        <v>7</v>
      </c>
      <c r="AX292" s="11" t="s">
        <v>86</v>
      </c>
      <c r="AY292" s="197" t="s">
        <v>159</v>
      </c>
    </row>
    <row r="293" spans="2:65" s="12" customFormat="1" ht="16.5" customHeight="1">
      <c r="B293" s="198"/>
      <c r="C293" s="199"/>
      <c r="D293" s="199"/>
      <c r="E293" s="200" t="s">
        <v>23</v>
      </c>
      <c r="F293" s="284" t="s">
        <v>168</v>
      </c>
      <c r="G293" s="285"/>
      <c r="H293" s="285"/>
      <c r="I293" s="285"/>
      <c r="J293" s="199"/>
      <c r="K293" s="201">
        <v>64</v>
      </c>
      <c r="L293" s="199"/>
      <c r="M293" s="199"/>
      <c r="N293" s="199"/>
      <c r="O293" s="199"/>
      <c r="P293" s="199"/>
      <c r="Q293" s="199"/>
      <c r="R293" s="202"/>
      <c r="T293" s="203"/>
      <c r="U293" s="199"/>
      <c r="V293" s="199"/>
      <c r="W293" s="199"/>
      <c r="X293" s="199"/>
      <c r="Y293" s="199"/>
      <c r="Z293" s="199"/>
      <c r="AA293" s="199"/>
      <c r="AB293" s="199"/>
      <c r="AC293" s="199"/>
      <c r="AD293" s="204"/>
      <c r="AT293" s="205" t="s">
        <v>167</v>
      </c>
      <c r="AU293" s="205" t="s">
        <v>116</v>
      </c>
      <c r="AV293" s="12" t="s">
        <v>169</v>
      </c>
      <c r="AW293" s="12" t="s">
        <v>7</v>
      </c>
      <c r="AX293" s="12" t="s">
        <v>94</v>
      </c>
      <c r="AY293" s="205" t="s">
        <v>159</v>
      </c>
    </row>
    <row r="294" spans="2:65" s="9" customFormat="1" ht="29.85" customHeight="1">
      <c r="B294" s="162"/>
      <c r="C294" s="163"/>
      <c r="D294" s="173" t="s">
        <v>179</v>
      </c>
      <c r="E294" s="173"/>
      <c r="F294" s="173"/>
      <c r="G294" s="173"/>
      <c r="H294" s="173"/>
      <c r="I294" s="173"/>
      <c r="J294" s="173"/>
      <c r="K294" s="173"/>
      <c r="L294" s="173"/>
      <c r="M294" s="271">
        <f>BK294</f>
        <v>0</v>
      </c>
      <c r="N294" s="272"/>
      <c r="O294" s="272"/>
      <c r="P294" s="272"/>
      <c r="Q294" s="272"/>
      <c r="R294" s="165"/>
      <c r="T294" s="166"/>
      <c r="U294" s="163"/>
      <c r="V294" s="163"/>
      <c r="W294" s="167">
        <f>W295</f>
        <v>0</v>
      </c>
      <c r="X294" s="167">
        <f>X295</f>
        <v>0</v>
      </c>
      <c r="Y294" s="163"/>
      <c r="Z294" s="168">
        <f>Z295</f>
        <v>0</v>
      </c>
      <c r="AA294" s="163"/>
      <c r="AB294" s="168">
        <f>AB295</f>
        <v>0</v>
      </c>
      <c r="AC294" s="163"/>
      <c r="AD294" s="169">
        <f>AD295</f>
        <v>0</v>
      </c>
      <c r="AR294" s="170" t="s">
        <v>94</v>
      </c>
      <c r="AT294" s="171" t="s">
        <v>85</v>
      </c>
      <c r="AU294" s="171" t="s">
        <v>94</v>
      </c>
      <c r="AY294" s="170" t="s">
        <v>159</v>
      </c>
      <c r="BK294" s="172">
        <f>BK295</f>
        <v>0</v>
      </c>
    </row>
    <row r="295" spans="2:65" s="1" customFormat="1" ht="25.5" customHeight="1">
      <c r="B295" s="37"/>
      <c r="C295" s="174" t="s">
        <v>432</v>
      </c>
      <c r="D295" s="174" t="s">
        <v>160</v>
      </c>
      <c r="E295" s="175" t="s">
        <v>433</v>
      </c>
      <c r="F295" s="286" t="s">
        <v>434</v>
      </c>
      <c r="G295" s="286"/>
      <c r="H295" s="286"/>
      <c r="I295" s="286"/>
      <c r="J295" s="176" t="s">
        <v>435</v>
      </c>
      <c r="K295" s="177">
        <v>215.036</v>
      </c>
      <c r="L295" s="178">
        <v>0</v>
      </c>
      <c r="M295" s="287">
        <v>0</v>
      </c>
      <c r="N295" s="288"/>
      <c r="O295" s="288"/>
      <c r="P295" s="277">
        <f>ROUND(V295*K295,2)</f>
        <v>0</v>
      </c>
      <c r="Q295" s="277"/>
      <c r="R295" s="39"/>
      <c r="T295" s="179" t="s">
        <v>23</v>
      </c>
      <c r="U295" s="46" t="s">
        <v>49</v>
      </c>
      <c r="V295" s="126">
        <f>L295+M295</f>
        <v>0</v>
      </c>
      <c r="W295" s="126">
        <f>ROUND(L295*K295,2)</f>
        <v>0</v>
      </c>
      <c r="X295" s="126">
        <f>ROUND(M295*K295,2)</f>
        <v>0</v>
      </c>
      <c r="Y295" s="38"/>
      <c r="Z295" s="180">
        <f>Y295*K295</f>
        <v>0</v>
      </c>
      <c r="AA295" s="180">
        <v>0</v>
      </c>
      <c r="AB295" s="180">
        <f>AA295*K295</f>
        <v>0</v>
      </c>
      <c r="AC295" s="180">
        <v>0</v>
      </c>
      <c r="AD295" s="181">
        <f>AC295*K295</f>
        <v>0</v>
      </c>
      <c r="AR295" s="20" t="s">
        <v>169</v>
      </c>
      <c r="AT295" s="20" t="s">
        <v>160</v>
      </c>
      <c r="AU295" s="20" t="s">
        <v>116</v>
      </c>
      <c r="AY295" s="20" t="s">
        <v>159</v>
      </c>
      <c r="BE295" s="113">
        <f>IF(U295="základní",P295,0)</f>
        <v>0</v>
      </c>
      <c r="BF295" s="113">
        <f>IF(U295="snížená",P295,0)</f>
        <v>0</v>
      </c>
      <c r="BG295" s="113">
        <f>IF(U295="zákl. přenesená",P295,0)</f>
        <v>0</v>
      </c>
      <c r="BH295" s="113">
        <f>IF(U295="sníž. přenesená",P295,0)</f>
        <v>0</v>
      </c>
      <c r="BI295" s="113">
        <f>IF(U295="nulová",P295,0)</f>
        <v>0</v>
      </c>
      <c r="BJ295" s="20" t="s">
        <v>94</v>
      </c>
      <c r="BK295" s="113">
        <f>ROUND(V295*K295,2)</f>
        <v>0</v>
      </c>
      <c r="BL295" s="20" t="s">
        <v>169</v>
      </c>
      <c r="BM295" s="20" t="s">
        <v>436</v>
      </c>
    </row>
    <row r="296" spans="2:65" s="1" customFormat="1" ht="49.95" customHeight="1">
      <c r="B296" s="37"/>
      <c r="C296" s="38"/>
      <c r="D296" s="164" t="s">
        <v>174</v>
      </c>
      <c r="E296" s="38"/>
      <c r="F296" s="38"/>
      <c r="G296" s="38"/>
      <c r="H296" s="38"/>
      <c r="I296" s="38"/>
      <c r="J296" s="38"/>
      <c r="K296" s="38"/>
      <c r="L296" s="38"/>
      <c r="M296" s="309">
        <f>BK296</f>
        <v>0</v>
      </c>
      <c r="N296" s="310"/>
      <c r="O296" s="310"/>
      <c r="P296" s="310"/>
      <c r="Q296" s="310"/>
      <c r="R296" s="39"/>
      <c r="T296" s="147"/>
      <c r="U296" s="38"/>
      <c r="V296" s="38"/>
      <c r="W296" s="167">
        <f>SUM(W297:W301)</f>
        <v>0</v>
      </c>
      <c r="X296" s="167">
        <f>SUM(X297:X301)</f>
        <v>0</v>
      </c>
      <c r="Y296" s="38"/>
      <c r="Z296" s="38"/>
      <c r="AA296" s="38"/>
      <c r="AB296" s="38"/>
      <c r="AC296" s="38"/>
      <c r="AD296" s="80"/>
      <c r="AT296" s="20" t="s">
        <v>85</v>
      </c>
      <c r="AU296" s="20" t="s">
        <v>86</v>
      </c>
      <c r="AY296" s="20" t="s">
        <v>175</v>
      </c>
      <c r="BK296" s="113">
        <f>SUM(BK297:BK301)</f>
        <v>0</v>
      </c>
    </row>
    <row r="297" spans="2:65" s="1" customFormat="1" ht="22.35" customHeight="1">
      <c r="B297" s="37"/>
      <c r="C297" s="206" t="s">
        <v>23</v>
      </c>
      <c r="D297" s="206" t="s">
        <v>160</v>
      </c>
      <c r="E297" s="207" t="s">
        <v>23</v>
      </c>
      <c r="F297" s="276" t="s">
        <v>23</v>
      </c>
      <c r="G297" s="276"/>
      <c r="H297" s="276"/>
      <c r="I297" s="276"/>
      <c r="J297" s="208" t="s">
        <v>23</v>
      </c>
      <c r="K297" s="209"/>
      <c r="L297" s="209"/>
      <c r="M297" s="278"/>
      <c r="N297" s="279"/>
      <c r="O297" s="279"/>
      <c r="P297" s="277">
        <f>BK297</f>
        <v>0</v>
      </c>
      <c r="Q297" s="277"/>
      <c r="R297" s="39"/>
      <c r="T297" s="179" t="s">
        <v>23</v>
      </c>
      <c r="U297" s="210" t="s">
        <v>49</v>
      </c>
      <c r="V297" s="126">
        <f>L297+M297</f>
        <v>0</v>
      </c>
      <c r="W297" s="211">
        <f>L297*K297</f>
        <v>0</v>
      </c>
      <c r="X297" s="211">
        <f>M297*K297</f>
        <v>0</v>
      </c>
      <c r="Y297" s="38"/>
      <c r="Z297" s="38"/>
      <c r="AA297" s="38"/>
      <c r="AB297" s="38"/>
      <c r="AC297" s="38"/>
      <c r="AD297" s="80"/>
      <c r="AT297" s="20" t="s">
        <v>175</v>
      </c>
      <c r="AU297" s="20" t="s">
        <v>94</v>
      </c>
      <c r="AY297" s="20" t="s">
        <v>175</v>
      </c>
      <c r="BE297" s="113">
        <f>IF(U297="základní",P297,0)</f>
        <v>0</v>
      </c>
      <c r="BF297" s="113">
        <f>IF(U297="snížená",P297,0)</f>
        <v>0</v>
      </c>
      <c r="BG297" s="113">
        <f>IF(U297="zákl. přenesená",P297,0)</f>
        <v>0</v>
      </c>
      <c r="BH297" s="113">
        <f>IF(U297="sníž. přenesená",P297,0)</f>
        <v>0</v>
      </c>
      <c r="BI297" s="113">
        <f>IF(U297="nulová",P297,0)</f>
        <v>0</v>
      </c>
      <c r="BJ297" s="20" t="s">
        <v>94</v>
      </c>
      <c r="BK297" s="113">
        <f>V297*K297</f>
        <v>0</v>
      </c>
    </row>
    <row r="298" spans="2:65" s="1" customFormat="1" ht="22.35" customHeight="1">
      <c r="B298" s="37"/>
      <c r="C298" s="206" t="s">
        <v>23</v>
      </c>
      <c r="D298" s="206" t="s">
        <v>160</v>
      </c>
      <c r="E298" s="207" t="s">
        <v>23</v>
      </c>
      <c r="F298" s="276" t="s">
        <v>23</v>
      </c>
      <c r="G298" s="276"/>
      <c r="H298" s="276"/>
      <c r="I298" s="276"/>
      <c r="J298" s="208" t="s">
        <v>23</v>
      </c>
      <c r="K298" s="209"/>
      <c r="L298" s="209"/>
      <c r="M298" s="278"/>
      <c r="N298" s="279"/>
      <c r="O298" s="279"/>
      <c r="P298" s="277">
        <f>BK298</f>
        <v>0</v>
      </c>
      <c r="Q298" s="277"/>
      <c r="R298" s="39"/>
      <c r="T298" s="179" t="s">
        <v>23</v>
      </c>
      <c r="U298" s="210" t="s">
        <v>49</v>
      </c>
      <c r="V298" s="126">
        <f>L298+M298</f>
        <v>0</v>
      </c>
      <c r="W298" s="211">
        <f>L298*K298</f>
        <v>0</v>
      </c>
      <c r="X298" s="211">
        <f>M298*K298</f>
        <v>0</v>
      </c>
      <c r="Y298" s="38"/>
      <c r="Z298" s="38"/>
      <c r="AA298" s="38"/>
      <c r="AB298" s="38"/>
      <c r="AC298" s="38"/>
      <c r="AD298" s="80"/>
      <c r="AT298" s="20" t="s">
        <v>175</v>
      </c>
      <c r="AU298" s="20" t="s">
        <v>94</v>
      </c>
      <c r="AY298" s="20" t="s">
        <v>175</v>
      </c>
      <c r="BE298" s="113">
        <f>IF(U298="základní",P298,0)</f>
        <v>0</v>
      </c>
      <c r="BF298" s="113">
        <f>IF(U298="snížená",P298,0)</f>
        <v>0</v>
      </c>
      <c r="BG298" s="113">
        <f>IF(U298="zákl. přenesená",P298,0)</f>
        <v>0</v>
      </c>
      <c r="BH298" s="113">
        <f>IF(U298="sníž. přenesená",P298,0)</f>
        <v>0</v>
      </c>
      <c r="BI298" s="113">
        <f>IF(U298="nulová",P298,0)</f>
        <v>0</v>
      </c>
      <c r="BJ298" s="20" t="s">
        <v>94</v>
      </c>
      <c r="BK298" s="113">
        <f>V298*K298</f>
        <v>0</v>
      </c>
    </row>
    <row r="299" spans="2:65" s="1" customFormat="1" ht="22.35" customHeight="1">
      <c r="B299" s="37"/>
      <c r="C299" s="206" t="s">
        <v>23</v>
      </c>
      <c r="D299" s="206" t="s">
        <v>160</v>
      </c>
      <c r="E299" s="207" t="s">
        <v>23</v>
      </c>
      <c r="F299" s="276" t="s">
        <v>23</v>
      </c>
      <c r="G299" s="276"/>
      <c r="H299" s="276"/>
      <c r="I299" s="276"/>
      <c r="J299" s="208" t="s">
        <v>23</v>
      </c>
      <c r="K299" s="209"/>
      <c r="L299" s="209"/>
      <c r="M299" s="278"/>
      <c r="N299" s="279"/>
      <c r="O299" s="279"/>
      <c r="P299" s="277">
        <f>BK299</f>
        <v>0</v>
      </c>
      <c r="Q299" s="277"/>
      <c r="R299" s="39"/>
      <c r="T299" s="179" t="s">
        <v>23</v>
      </c>
      <c r="U299" s="210" t="s">
        <v>49</v>
      </c>
      <c r="V299" s="126">
        <f>L299+M299</f>
        <v>0</v>
      </c>
      <c r="W299" s="211">
        <f>L299*K299</f>
        <v>0</v>
      </c>
      <c r="X299" s="211">
        <f>M299*K299</f>
        <v>0</v>
      </c>
      <c r="Y299" s="38"/>
      <c r="Z299" s="38"/>
      <c r="AA299" s="38"/>
      <c r="AB299" s="38"/>
      <c r="AC299" s="38"/>
      <c r="AD299" s="80"/>
      <c r="AT299" s="20" t="s">
        <v>175</v>
      </c>
      <c r="AU299" s="20" t="s">
        <v>94</v>
      </c>
      <c r="AY299" s="20" t="s">
        <v>175</v>
      </c>
      <c r="BE299" s="113">
        <f>IF(U299="základní",P299,0)</f>
        <v>0</v>
      </c>
      <c r="BF299" s="113">
        <f>IF(U299="snížená",P299,0)</f>
        <v>0</v>
      </c>
      <c r="BG299" s="113">
        <f>IF(U299="zákl. přenesená",P299,0)</f>
        <v>0</v>
      </c>
      <c r="BH299" s="113">
        <f>IF(U299="sníž. přenesená",P299,0)</f>
        <v>0</v>
      </c>
      <c r="BI299" s="113">
        <f>IF(U299="nulová",P299,0)</f>
        <v>0</v>
      </c>
      <c r="BJ299" s="20" t="s">
        <v>94</v>
      </c>
      <c r="BK299" s="113">
        <f>V299*K299</f>
        <v>0</v>
      </c>
    </row>
    <row r="300" spans="2:65" s="1" customFormat="1" ht="22.35" customHeight="1">
      <c r="B300" s="37"/>
      <c r="C300" s="206" t="s">
        <v>23</v>
      </c>
      <c r="D300" s="206" t="s">
        <v>160</v>
      </c>
      <c r="E300" s="207" t="s">
        <v>23</v>
      </c>
      <c r="F300" s="276" t="s">
        <v>23</v>
      </c>
      <c r="G300" s="276"/>
      <c r="H300" s="276"/>
      <c r="I300" s="276"/>
      <c r="J300" s="208" t="s">
        <v>23</v>
      </c>
      <c r="K300" s="209"/>
      <c r="L300" s="209"/>
      <c r="M300" s="278"/>
      <c r="N300" s="279"/>
      <c r="O300" s="279"/>
      <c r="P300" s="277">
        <f>BK300</f>
        <v>0</v>
      </c>
      <c r="Q300" s="277"/>
      <c r="R300" s="39"/>
      <c r="T300" s="179" t="s">
        <v>23</v>
      </c>
      <c r="U300" s="210" t="s">
        <v>49</v>
      </c>
      <c r="V300" s="126">
        <f>L300+M300</f>
        <v>0</v>
      </c>
      <c r="W300" s="211">
        <f>L300*K300</f>
        <v>0</v>
      </c>
      <c r="X300" s="211">
        <f>M300*K300</f>
        <v>0</v>
      </c>
      <c r="Y300" s="38"/>
      <c r="Z300" s="38"/>
      <c r="AA300" s="38"/>
      <c r="AB300" s="38"/>
      <c r="AC300" s="38"/>
      <c r="AD300" s="80"/>
      <c r="AT300" s="20" t="s">
        <v>175</v>
      </c>
      <c r="AU300" s="20" t="s">
        <v>94</v>
      </c>
      <c r="AY300" s="20" t="s">
        <v>175</v>
      </c>
      <c r="BE300" s="113">
        <f>IF(U300="základní",P300,0)</f>
        <v>0</v>
      </c>
      <c r="BF300" s="113">
        <f>IF(U300="snížená",P300,0)</f>
        <v>0</v>
      </c>
      <c r="BG300" s="113">
        <f>IF(U300="zákl. přenesená",P300,0)</f>
        <v>0</v>
      </c>
      <c r="BH300" s="113">
        <f>IF(U300="sníž. přenesená",P300,0)</f>
        <v>0</v>
      </c>
      <c r="BI300" s="113">
        <f>IF(U300="nulová",P300,0)</f>
        <v>0</v>
      </c>
      <c r="BJ300" s="20" t="s">
        <v>94</v>
      </c>
      <c r="BK300" s="113">
        <f>V300*K300</f>
        <v>0</v>
      </c>
    </row>
    <row r="301" spans="2:65" s="1" customFormat="1" ht="22.35" customHeight="1">
      <c r="B301" s="37"/>
      <c r="C301" s="206" t="s">
        <v>23</v>
      </c>
      <c r="D301" s="206" t="s">
        <v>160</v>
      </c>
      <c r="E301" s="207" t="s">
        <v>23</v>
      </c>
      <c r="F301" s="276" t="s">
        <v>23</v>
      </c>
      <c r="G301" s="276"/>
      <c r="H301" s="276"/>
      <c r="I301" s="276"/>
      <c r="J301" s="208" t="s">
        <v>23</v>
      </c>
      <c r="K301" s="209"/>
      <c r="L301" s="209"/>
      <c r="M301" s="278"/>
      <c r="N301" s="279"/>
      <c r="O301" s="279"/>
      <c r="P301" s="277">
        <f>BK301</f>
        <v>0</v>
      </c>
      <c r="Q301" s="277"/>
      <c r="R301" s="39"/>
      <c r="T301" s="179" t="s">
        <v>23</v>
      </c>
      <c r="U301" s="210" t="s">
        <v>49</v>
      </c>
      <c r="V301" s="212">
        <f>L301+M301</f>
        <v>0</v>
      </c>
      <c r="W301" s="213">
        <f>L301*K301</f>
        <v>0</v>
      </c>
      <c r="X301" s="213">
        <f>M301*K301</f>
        <v>0</v>
      </c>
      <c r="Y301" s="58"/>
      <c r="Z301" s="58"/>
      <c r="AA301" s="58"/>
      <c r="AB301" s="58"/>
      <c r="AC301" s="58"/>
      <c r="AD301" s="60"/>
      <c r="AT301" s="20" t="s">
        <v>175</v>
      </c>
      <c r="AU301" s="20" t="s">
        <v>94</v>
      </c>
      <c r="AY301" s="20" t="s">
        <v>175</v>
      </c>
      <c r="BE301" s="113">
        <f>IF(U301="základní",P301,0)</f>
        <v>0</v>
      </c>
      <c r="BF301" s="113">
        <f>IF(U301="snížená",P301,0)</f>
        <v>0</v>
      </c>
      <c r="BG301" s="113">
        <f>IF(U301="zákl. přenesená",P301,0)</f>
        <v>0</v>
      </c>
      <c r="BH301" s="113">
        <f>IF(U301="sníž. přenesená",P301,0)</f>
        <v>0</v>
      </c>
      <c r="BI301" s="113">
        <f>IF(U301="nulová",P301,0)</f>
        <v>0</v>
      </c>
      <c r="BJ301" s="20" t="s">
        <v>94</v>
      </c>
      <c r="BK301" s="113">
        <f>V301*K301</f>
        <v>0</v>
      </c>
    </row>
    <row r="302" spans="2:65" s="1" customFormat="1" ht="6.9" customHeight="1">
      <c r="B302" s="61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3"/>
    </row>
  </sheetData>
  <sheetProtection algorithmName="SHA-512" hashValue="0j1uoL/v5cSgdT/kvUvIhbkscHxjqrxn7JdQsI84k7ZeibOkx/nsc3fyx+QFEQvc6Z5vMvY1DjBlO2BPsah2pA==" saltValue="fqzBCq+j0Yu2W4KR+lAoYVhbP8yOebTZrsITn3xuO6a5EbBF1Anh+0qCcTc5btxJVJ1JOUg67U+Mc+7xrF9upA==" spinCount="10" sheet="1" objects="1" scenarios="1"/>
  <mergeCells count="36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79:P79"/>
    <mergeCell ref="M81:P81"/>
    <mergeCell ref="M83:Q83"/>
    <mergeCell ref="M84:Q84"/>
    <mergeCell ref="C86:G86"/>
    <mergeCell ref="H86:J86"/>
    <mergeCell ref="K86:L86"/>
    <mergeCell ref="M86:Q86"/>
    <mergeCell ref="H88:J88"/>
    <mergeCell ref="K88:L88"/>
    <mergeCell ref="M88:Q88"/>
    <mergeCell ref="H89:J89"/>
    <mergeCell ref="K89:L89"/>
    <mergeCell ref="M89:Q89"/>
    <mergeCell ref="H90:J90"/>
    <mergeCell ref="K90:L90"/>
    <mergeCell ref="M90:Q90"/>
    <mergeCell ref="H91:J91"/>
    <mergeCell ref="K91:L91"/>
    <mergeCell ref="M91:Q91"/>
    <mergeCell ref="H92:J92"/>
    <mergeCell ref="K92:L92"/>
    <mergeCell ref="M92:Q92"/>
    <mergeCell ref="M94:Q94"/>
    <mergeCell ref="D95:H95"/>
    <mergeCell ref="M95:Q95"/>
    <mergeCell ref="D96:H96"/>
    <mergeCell ref="M96:Q96"/>
    <mergeCell ref="D97:H97"/>
    <mergeCell ref="M97:Q97"/>
    <mergeCell ref="D98:H98"/>
    <mergeCell ref="M98:Q98"/>
    <mergeCell ref="D99:H99"/>
    <mergeCell ref="M99:Q99"/>
    <mergeCell ref="M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P118:Q118"/>
    <mergeCell ref="M118:O118"/>
    <mergeCell ref="F122:I122"/>
    <mergeCell ref="P122:Q122"/>
    <mergeCell ref="M122:O122"/>
    <mergeCell ref="F123:I123"/>
    <mergeCell ref="F124:I124"/>
    <mergeCell ref="F125:I125"/>
    <mergeCell ref="P125:Q125"/>
    <mergeCell ref="M125:O125"/>
    <mergeCell ref="F126:I126"/>
    <mergeCell ref="F127:I127"/>
    <mergeCell ref="F128:I128"/>
    <mergeCell ref="P128:Q128"/>
    <mergeCell ref="M128:O128"/>
    <mergeCell ref="F129:I129"/>
    <mergeCell ref="F130:I130"/>
    <mergeCell ref="F131:I131"/>
    <mergeCell ref="P131:Q131"/>
    <mergeCell ref="M131:O131"/>
    <mergeCell ref="F132:I132"/>
    <mergeCell ref="F133:I133"/>
    <mergeCell ref="F134:I134"/>
    <mergeCell ref="P134:Q134"/>
    <mergeCell ref="M134:O134"/>
    <mergeCell ref="F135:I135"/>
    <mergeCell ref="F136:I136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P145:Q145"/>
    <mergeCell ref="M145:O145"/>
    <mergeCell ref="F146:I146"/>
    <mergeCell ref="F147:I147"/>
    <mergeCell ref="F148:I148"/>
    <mergeCell ref="P148:Q148"/>
    <mergeCell ref="M148:O148"/>
    <mergeCell ref="F149:I149"/>
    <mergeCell ref="F150:I150"/>
    <mergeCell ref="F151:I151"/>
    <mergeCell ref="F152:I152"/>
    <mergeCell ref="F153:I153"/>
    <mergeCell ref="P153:Q153"/>
    <mergeCell ref="M153:O153"/>
    <mergeCell ref="F154:I154"/>
    <mergeCell ref="F155:I155"/>
    <mergeCell ref="F156:I156"/>
    <mergeCell ref="P156:Q156"/>
    <mergeCell ref="M156:O156"/>
    <mergeCell ref="F157:I157"/>
    <mergeCell ref="F158:I158"/>
    <mergeCell ref="F159:I159"/>
    <mergeCell ref="P159:Q159"/>
    <mergeCell ref="M159:O159"/>
    <mergeCell ref="F160:I160"/>
    <mergeCell ref="F161:I161"/>
    <mergeCell ref="F162:I162"/>
    <mergeCell ref="F163:I163"/>
    <mergeCell ref="P163:Q163"/>
    <mergeCell ref="M163:O163"/>
    <mergeCell ref="F164:I164"/>
    <mergeCell ref="F165:I165"/>
    <mergeCell ref="F166:I166"/>
    <mergeCell ref="F167:I167"/>
    <mergeCell ref="P167:Q167"/>
    <mergeCell ref="M167:O167"/>
    <mergeCell ref="F168:I168"/>
    <mergeCell ref="F169:I169"/>
    <mergeCell ref="F170:I170"/>
    <mergeCell ref="F171:I171"/>
    <mergeCell ref="F172:I172"/>
    <mergeCell ref="P172:Q172"/>
    <mergeCell ref="M172:O172"/>
    <mergeCell ref="F173:I173"/>
    <mergeCell ref="F174:I174"/>
    <mergeCell ref="F175:I175"/>
    <mergeCell ref="P175:Q175"/>
    <mergeCell ref="M175:O175"/>
    <mergeCell ref="F176:I176"/>
    <mergeCell ref="F177:I177"/>
    <mergeCell ref="F178:I178"/>
    <mergeCell ref="P178:Q178"/>
    <mergeCell ref="M178:O178"/>
    <mergeCell ref="F179:I179"/>
    <mergeCell ref="F180:I180"/>
    <mergeCell ref="F181:I181"/>
    <mergeCell ref="P181:Q181"/>
    <mergeCell ref="M181:O181"/>
    <mergeCell ref="F182:I182"/>
    <mergeCell ref="F183:I183"/>
    <mergeCell ref="F184:I184"/>
    <mergeCell ref="F185:I185"/>
    <mergeCell ref="P185:Q185"/>
    <mergeCell ref="M185:O185"/>
    <mergeCell ref="F186:I186"/>
    <mergeCell ref="F187:I187"/>
    <mergeCell ref="F188:I188"/>
    <mergeCell ref="F189:I189"/>
    <mergeCell ref="F190:I190"/>
    <mergeCell ref="P190:Q190"/>
    <mergeCell ref="M190:O190"/>
    <mergeCell ref="F191:I191"/>
    <mergeCell ref="F192:I192"/>
    <mergeCell ref="F193:I193"/>
    <mergeCell ref="F194:I194"/>
    <mergeCell ref="P194:Q194"/>
    <mergeCell ref="M194:O194"/>
    <mergeCell ref="F195:I195"/>
    <mergeCell ref="F196:I196"/>
    <mergeCell ref="F197:I197"/>
    <mergeCell ref="P197:Q197"/>
    <mergeCell ref="M197:O197"/>
    <mergeCell ref="F198:I198"/>
    <mergeCell ref="F199:I199"/>
    <mergeCell ref="F200:I200"/>
    <mergeCell ref="F201:I201"/>
    <mergeCell ref="F202:I202"/>
    <mergeCell ref="F203:I203"/>
    <mergeCell ref="P203:Q203"/>
    <mergeCell ref="M203:O203"/>
    <mergeCell ref="F204:I204"/>
    <mergeCell ref="F205:I205"/>
    <mergeCell ref="F206:I206"/>
    <mergeCell ref="P206:Q206"/>
    <mergeCell ref="M206:O206"/>
    <mergeCell ref="F207:I207"/>
    <mergeCell ref="F208:I208"/>
    <mergeCell ref="F209:I209"/>
    <mergeCell ref="P209:Q209"/>
    <mergeCell ref="M209:O209"/>
    <mergeCell ref="F210:I210"/>
    <mergeCell ref="F211:I211"/>
    <mergeCell ref="F212:I212"/>
    <mergeCell ref="F213:I213"/>
    <mergeCell ref="F214:I214"/>
    <mergeCell ref="P214:Q214"/>
    <mergeCell ref="M214:O214"/>
    <mergeCell ref="F215:I215"/>
    <mergeCell ref="F216:I216"/>
    <mergeCell ref="F217:I217"/>
    <mergeCell ref="P217:Q217"/>
    <mergeCell ref="M217:O217"/>
    <mergeCell ref="F218:I218"/>
    <mergeCell ref="F219:I219"/>
    <mergeCell ref="F220:I220"/>
    <mergeCell ref="F221:I221"/>
    <mergeCell ref="P221:Q221"/>
    <mergeCell ref="M221:O221"/>
    <mergeCell ref="F222:I222"/>
    <mergeCell ref="F223:I223"/>
    <mergeCell ref="F224:I224"/>
    <mergeCell ref="F225:I225"/>
    <mergeCell ref="P225:Q225"/>
    <mergeCell ref="M225:O225"/>
    <mergeCell ref="F226:I226"/>
    <mergeCell ref="F227:I227"/>
    <mergeCell ref="F228:I228"/>
    <mergeCell ref="F229:I229"/>
    <mergeCell ref="F230:I230"/>
    <mergeCell ref="P230:Q230"/>
    <mergeCell ref="M230:O230"/>
    <mergeCell ref="F231:I231"/>
    <mergeCell ref="F232:I232"/>
    <mergeCell ref="F233:I233"/>
    <mergeCell ref="P233:Q233"/>
    <mergeCell ref="M233:O233"/>
    <mergeCell ref="F234:I234"/>
    <mergeCell ref="F235:I235"/>
    <mergeCell ref="F236:I236"/>
    <mergeCell ref="P236:Q236"/>
    <mergeCell ref="M236:O236"/>
    <mergeCell ref="F237:I237"/>
    <mergeCell ref="F238:I238"/>
    <mergeCell ref="F239:I239"/>
    <mergeCell ref="P239:Q239"/>
    <mergeCell ref="M239:O239"/>
    <mergeCell ref="F240:I240"/>
    <mergeCell ref="F241:I241"/>
    <mergeCell ref="F242:I242"/>
    <mergeCell ref="P242:Q242"/>
    <mergeCell ref="M242:O242"/>
    <mergeCell ref="F243:I243"/>
    <mergeCell ref="F244:I244"/>
    <mergeCell ref="F245:I245"/>
    <mergeCell ref="P245:Q245"/>
    <mergeCell ref="M245:O245"/>
    <mergeCell ref="F246:I246"/>
    <mergeCell ref="F247:I247"/>
    <mergeCell ref="F248:I248"/>
    <mergeCell ref="P248:Q248"/>
    <mergeCell ref="M248:O248"/>
    <mergeCell ref="F249:I249"/>
    <mergeCell ref="F250:I250"/>
    <mergeCell ref="F251:I251"/>
    <mergeCell ref="P251:Q251"/>
    <mergeCell ref="M251:O251"/>
    <mergeCell ref="F252:I252"/>
    <mergeCell ref="F253:I253"/>
    <mergeCell ref="F254:I254"/>
    <mergeCell ref="P254:Q254"/>
    <mergeCell ref="M254:O254"/>
    <mergeCell ref="F255:I255"/>
    <mergeCell ref="F256:I256"/>
    <mergeCell ref="F257:I257"/>
    <mergeCell ref="P257:Q257"/>
    <mergeCell ref="M257:O257"/>
    <mergeCell ref="F258:I258"/>
    <mergeCell ref="F259:I259"/>
    <mergeCell ref="F260:I260"/>
    <mergeCell ref="P260:Q260"/>
    <mergeCell ref="M260:O260"/>
    <mergeCell ref="F261:I261"/>
    <mergeCell ref="F262:I262"/>
    <mergeCell ref="F263:I263"/>
    <mergeCell ref="P263:Q263"/>
    <mergeCell ref="M263:O263"/>
    <mergeCell ref="F264:I264"/>
    <mergeCell ref="F265:I265"/>
    <mergeCell ref="F266:I266"/>
    <mergeCell ref="P266:Q266"/>
    <mergeCell ref="M266:O266"/>
    <mergeCell ref="F267:I267"/>
    <mergeCell ref="F268:I268"/>
    <mergeCell ref="F269:I269"/>
    <mergeCell ref="P269:Q269"/>
    <mergeCell ref="M269:O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P277:Q277"/>
    <mergeCell ref="M277:O277"/>
    <mergeCell ref="F278:I278"/>
    <mergeCell ref="F279:I279"/>
    <mergeCell ref="F280:I280"/>
    <mergeCell ref="F281:I281"/>
    <mergeCell ref="F282:I282"/>
    <mergeCell ref="F283:I283"/>
    <mergeCell ref="F284:I284"/>
    <mergeCell ref="F285:I285"/>
    <mergeCell ref="P285:Q285"/>
    <mergeCell ref="M285:O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95:I295"/>
    <mergeCell ref="H1:K1"/>
    <mergeCell ref="S2:AF2"/>
    <mergeCell ref="F300:I300"/>
    <mergeCell ref="P300:Q300"/>
    <mergeCell ref="M300:O300"/>
    <mergeCell ref="F301:I301"/>
    <mergeCell ref="P301:Q301"/>
    <mergeCell ref="M301:O301"/>
    <mergeCell ref="M119:Q119"/>
    <mergeCell ref="M120:Q120"/>
    <mergeCell ref="M121:Q121"/>
    <mergeCell ref="M294:Q294"/>
    <mergeCell ref="M296:Q296"/>
    <mergeCell ref="P295:Q295"/>
    <mergeCell ref="M295:O295"/>
    <mergeCell ref="F297:I297"/>
    <mergeCell ref="P297:Q297"/>
    <mergeCell ref="M297:O297"/>
    <mergeCell ref="F298:I298"/>
    <mergeCell ref="P298:Q298"/>
    <mergeCell ref="M298:O298"/>
    <mergeCell ref="F299:I299"/>
    <mergeCell ref="P299:Q299"/>
    <mergeCell ref="M299:O299"/>
  </mergeCells>
  <dataValidations count="2">
    <dataValidation type="list" allowBlank="1" showInputMessage="1" showErrorMessage="1" error="Povoleny jsou hodnoty K, M." sqref="D297:D302">
      <formula1>"K, M"</formula1>
    </dataValidation>
    <dataValidation type="list" allowBlank="1" showInputMessage="1" showErrorMessage="1" error="Povoleny jsou hodnoty základní, snížená, zákl. přenesená, sníž. přenesená, nulová." sqref="U297:U302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02"/>
  <sheetViews>
    <sheetView showGridLines="0" workbookViewId="0">
      <pane ySplit="1" topLeftCell="A48" activePane="bottomLeft" state="frozen"/>
      <selection pane="bottomLeft" activeCell="D78" sqref="D78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customWidth="1"/>
    <col min="21" max="21" width="16.28515625" customWidth="1"/>
    <col min="22" max="24" width="20" customWidth="1"/>
    <col min="25" max="25" width="12.28515625" customWidth="1"/>
    <col min="26" max="26" width="16.28515625" customWidth="1"/>
    <col min="27" max="27" width="12.28515625" customWidth="1"/>
    <col min="28" max="28" width="1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22"/>
      <c r="B1" s="14"/>
      <c r="C1" s="14"/>
      <c r="D1" s="15" t="s">
        <v>1</v>
      </c>
      <c r="E1" s="14"/>
      <c r="F1" s="16" t="s">
        <v>111</v>
      </c>
      <c r="G1" s="16"/>
      <c r="H1" s="275" t="s">
        <v>112</v>
      </c>
      <c r="I1" s="275"/>
      <c r="J1" s="275"/>
      <c r="K1" s="275"/>
      <c r="L1" s="16" t="s">
        <v>113</v>
      </c>
      <c r="M1" s="14"/>
      <c r="N1" s="14"/>
      <c r="O1" s="15" t="s">
        <v>114</v>
      </c>
      <c r="P1" s="14"/>
      <c r="Q1" s="14"/>
      <c r="R1" s="14"/>
      <c r="S1" s="16" t="s">
        <v>115</v>
      </c>
      <c r="T1" s="16"/>
      <c r="U1" s="122"/>
      <c r="V1" s="122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253" t="s">
        <v>8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T2" s="20" t="s">
        <v>101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116</v>
      </c>
    </row>
    <row r="4" spans="1:66" ht="36.9" customHeight="1">
      <c r="B4" s="24"/>
      <c r="C4" s="246" t="s">
        <v>117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5"/>
      <c r="T4" s="26" t="s">
        <v>14</v>
      </c>
      <c r="AT4" s="20" t="s">
        <v>6</v>
      </c>
    </row>
    <row r="5" spans="1:66" ht="6.9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ht="25.35" customHeight="1">
      <c r="B6" s="24"/>
      <c r="C6" s="28"/>
      <c r="D6" s="32" t="s">
        <v>20</v>
      </c>
      <c r="E6" s="28"/>
      <c r="F6" s="290" t="str">
        <f>'Rekapitulace stavby'!K6</f>
        <v>IZOLAČNÍ ZELEŇ - POLANKA NAD ODROU</v>
      </c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8"/>
      <c r="R6" s="25"/>
    </row>
    <row r="7" spans="1:66" s="1" customFormat="1" ht="32.85" customHeight="1">
      <c r="B7" s="37"/>
      <c r="C7" s="38"/>
      <c r="D7" s="31" t="s">
        <v>118</v>
      </c>
      <c r="E7" s="38"/>
      <c r="F7" s="259" t="s">
        <v>437</v>
      </c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38"/>
      <c r="R7" s="39"/>
    </row>
    <row r="8" spans="1:66" s="1" customFormat="1" ht="14.4" customHeight="1">
      <c r="B8" s="37"/>
      <c r="C8" s="38"/>
      <c r="D8" s="32" t="s">
        <v>22</v>
      </c>
      <c r="E8" s="38"/>
      <c r="F8" s="30" t="s">
        <v>23</v>
      </c>
      <c r="G8" s="38"/>
      <c r="H8" s="38"/>
      <c r="I8" s="38"/>
      <c r="J8" s="38"/>
      <c r="K8" s="38"/>
      <c r="L8" s="38"/>
      <c r="M8" s="32" t="s">
        <v>24</v>
      </c>
      <c r="N8" s="38"/>
      <c r="O8" s="30" t="s">
        <v>23</v>
      </c>
      <c r="P8" s="38"/>
      <c r="Q8" s="38"/>
      <c r="R8" s="39"/>
    </row>
    <row r="9" spans="1:66" s="1" customFormat="1" ht="14.4" customHeight="1">
      <c r="B9" s="37"/>
      <c r="C9" s="38"/>
      <c r="D9" s="32" t="s">
        <v>25</v>
      </c>
      <c r="E9" s="38"/>
      <c r="F9" s="30" t="s">
        <v>26</v>
      </c>
      <c r="G9" s="38"/>
      <c r="H9" s="38"/>
      <c r="I9" s="38"/>
      <c r="J9" s="38"/>
      <c r="K9" s="38"/>
      <c r="L9" s="38"/>
      <c r="M9" s="32" t="s">
        <v>27</v>
      </c>
      <c r="N9" s="38"/>
      <c r="O9" s="306" t="str">
        <f>'Rekapitulace stavby'!AN8</f>
        <v>8. 11. 2017</v>
      </c>
      <c r="P9" s="292"/>
      <c r="Q9" s="38"/>
      <c r="R9" s="39"/>
    </row>
    <row r="10" spans="1:66" s="1" customFormat="1" ht="10.95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" customHeight="1">
      <c r="B11" s="37"/>
      <c r="C11" s="38"/>
      <c r="D11" s="32" t="s">
        <v>29</v>
      </c>
      <c r="E11" s="38"/>
      <c r="F11" s="38"/>
      <c r="G11" s="38"/>
      <c r="H11" s="38"/>
      <c r="I11" s="38"/>
      <c r="J11" s="38"/>
      <c r="K11" s="38"/>
      <c r="L11" s="38"/>
      <c r="M11" s="32" t="s">
        <v>30</v>
      </c>
      <c r="N11" s="38"/>
      <c r="O11" s="257" t="s">
        <v>31</v>
      </c>
      <c r="P11" s="257"/>
      <c r="Q11" s="38"/>
      <c r="R11" s="39"/>
    </row>
    <row r="12" spans="1:66" s="1" customFormat="1" ht="18" customHeight="1">
      <c r="B12" s="37"/>
      <c r="C12" s="38"/>
      <c r="D12" s="38"/>
      <c r="E12" s="30" t="s">
        <v>32</v>
      </c>
      <c r="F12" s="38"/>
      <c r="G12" s="38"/>
      <c r="H12" s="38"/>
      <c r="I12" s="38"/>
      <c r="J12" s="38"/>
      <c r="K12" s="38"/>
      <c r="L12" s="38"/>
      <c r="M12" s="32" t="s">
        <v>33</v>
      </c>
      <c r="N12" s="38"/>
      <c r="O12" s="257" t="s">
        <v>23</v>
      </c>
      <c r="P12" s="257"/>
      <c r="Q12" s="38"/>
      <c r="R12" s="39"/>
    </row>
    <row r="13" spans="1:66" s="1" customFormat="1" ht="6.9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" customHeight="1">
      <c r="B14" s="37"/>
      <c r="C14" s="38"/>
      <c r="D14" s="32" t="s">
        <v>34</v>
      </c>
      <c r="E14" s="38"/>
      <c r="F14" s="38"/>
      <c r="G14" s="38"/>
      <c r="H14" s="38"/>
      <c r="I14" s="38"/>
      <c r="J14" s="38"/>
      <c r="K14" s="38"/>
      <c r="L14" s="38"/>
      <c r="M14" s="32" t="s">
        <v>30</v>
      </c>
      <c r="N14" s="38"/>
      <c r="O14" s="307" t="str">
        <f>IF('Rekapitulace stavby'!AN13="","",'Rekapitulace stavby'!AN13)</f>
        <v>Vyplň údaj</v>
      </c>
      <c r="P14" s="257"/>
      <c r="Q14" s="38"/>
      <c r="R14" s="39"/>
    </row>
    <row r="15" spans="1:66" s="1" customFormat="1" ht="18" customHeight="1">
      <c r="B15" s="37"/>
      <c r="C15" s="38"/>
      <c r="D15" s="38"/>
      <c r="E15" s="307" t="str">
        <f>IF('Rekapitulace stavby'!E14="","",'Rekapitulace stavby'!E14)</f>
        <v>Vyplň údaj</v>
      </c>
      <c r="F15" s="308"/>
      <c r="G15" s="308"/>
      <c r="H15" s="308"/>
      <c r="I15" s="308"/>
      <c r="J15" s="308"/>
      <c r="K15" s="308"/>
      <c r="L15" s="308"/>
      <c r="M15" s="32" t="s">
        <v>33</v>
      </c>
      <c r="N15" s="38"/>
      <c r="O15" s="307" t="str">
        <f>IF('Rekapitulace stavby'!AN14="","",'Rekapitulace stavby'!AN14)</f>
        <v>Vyplň údaj</v>
      </c>
      <c r="P15" s="257"/>
      <c r="Q15" s="38"/>
      <c r="R15" s="39"/>
    </row>
    <row r="16" spans="1:66" s="1" customFormat="1" ht="6.9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" customHeight="1">
      <c r="B17" s="37"/>
      <c r="C17" s="38"/>
      <c r="D17" s="32" t="s">
        <v>36</v>
      </c>
      <c r="E17" s="38"/>
      <c r="F17" s="38"/>
      <c r="G17" s="38"/>
      <c r="H17" s="38"/>
      <c r="I17" s="38"/>
      <c r="J17" s="38"/>
      <c r="K17" s="38"/>
      <c r="L17" s="38"/>
      <c r="M17" s="32" t="s">
        <v>30</v>
      </c>
      <c r="N17" s="38"/>
      <c r="O17" s="257" t="s">
        <v>23</v>
      </c>
      <c r="P17" s="257"/>
      <c r="Q17" s="38"/>
      <c r="R17" s="39"/>
    </row>
    <row r="18" spans="2:18" s="1" customFormat="1" ht="18" customHeight="1">
      <c r="B18" s="37"/>
      <c r="C18" s="38"/>
      <c r="D18" s="38"/>
      <c r="E18" s="30" t="s">
        <v>37</v>
      </c>
      <c r="F18" s="38"/>
      <c r="G18" s="38"/>
      <c r="H18" s="38"/>
      <c r="I18" s="38"/>
      <c r="J18" s="38"/>
      <c r="K18" s="38"/>
      <c r="L18" s="38"/>
      <c r="M18" s="32" t="s">
        <v>33</v>
      </c>
      <c r="N18" s="38"/>
      <c r="O18" s="257" t="s">
        <v>23</v>
      </c>
      <c r="P18" s="257"/>
      <c r="Q18" s="38"/>
      <c r="R18" s="39"/>
    </row>
    <row r="19" spans="2:18" s="1" customFormat="1" ht="6.9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" customHeight="1">
      <c r="B20" s="37"/>
      <c r="C20" s="38"/>
      <c r="D20" s="32" t="s">
        <v>38</v>
      </c>
      <c r="E20" s="38"/>
      <c r="F20" s="38"/>
      <c r="G20" s="38"/>
      <c r="H20" s="38"/>
      <c r="I20" s="38"/>
      <c r="J20" s="38"/>
      <c r="K20" s="38"/>
      <c r="L20" s="38"/>
      <c r="M20" s="32" t="s">
        <v>30</v>
      </c>
      <c r="N20" s="38"/>
      <c r="O20" s="257" t="s">
        <v>39</v>
      </c>
      <c r="P20" s="257"/>
      <c r="Q20" s="38"/>
      <c r="R20" s="39"/>
    </row>
    <row r="21" spans="2:18" s="1" customFormat="1" ht="18" customHeight="1">
      <c r="B21" s="37"/>
      <c r="C21" s="38"/>
      <c r="D21" s="38"/>
      <c r="E21" s="30" t="s">
        <v>40</v>
      </c>
      <c r="F21" s="38"/>
      <c r="G21" s="38"/>
      <c r="H21" s="38"/>
      <c r="I21" s="38"/>
      <c r="J21" s="38"/>
      <c r="K21" s="38"/>
      <c r="L21" s="38"/>
      <c r="M21" s="32" t="s">
        <v>33</v>
      </c>
      <c r="N21" s="38"/>
      <c r="O21" s="257" t="s">
        <v>41</v>
      </c>
      <c r="P21" s="257"/>
      <c r="Q21" s="38"/>
      <c r="R21" s="39"/>
    </row>
    <row r="22" spans="2:18" s="1" customFormat="1" ht="6.9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" customHeight="1">
      <c r="B23" s="37"/>
      <c r="C23" s="38"/>
      <c r="D23" s="32" t="s">
        <v>42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62" t="s">
        <v>23</v>
      </c>
      <c r="F24" s="262"/>
      <c r="G24" s="262"/>
      <c r="H24" s="262"/>
      <c r="I24" s="262"/>
      <c r="J24" s="262"/>
      <c r="K24" s="262"/>
      <c r="L24" s="262"/>
      <c r="M24" s="38"/>
      <c r="N24" s="38"/>
      <c r="O24" s="38"/>
      <c r="P24" s="38"/>
      <c r="Q24" s="38"/>
      <c r="R24" s="39"/>
    </row>
    <row r="25" spans="2:18" s="1" customFormat="1" ht="6.9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" customHeight="1">
      <c r="B27" s="37"/>
      <c r="C27" s="38"/>
      <c r="D27" s="123" t="s">
        <v>120</v>
      </c>
      <c r="E27" s="38"/>
      <c r="F27" s="38"/>
      <c r="G27" s="38"/>
      <c r="H27" s="38"/>
      <c r="I27" s="38"/>
      <c r="J27" s="38"/>
      <c r="K27" s="38"/>
      <c r="L27" s="38"/>
      <c r="M27" s="263">
        <f>M88</f>
        <v>0</v>
      </c>
      <c r="N27" s="263"/>
      <c r="O27" s="263"/>
      <c r="P27" s="263"/>
      <c r="Q27" s="38"/>
      <c r="R27" s="39"/>
    </row>
    <row r="28" spans="2:18" s="1" customFormat="1" ht="13.2">
      <c r="B28" s="37"/>
      <c r="C28" s="38"/>
      <c r="D28" s="38"/>
      <c r="E28" s="32" t="s">
        <v>44</v>
      </c>
      <c r="F28" s="38"/>
      <c r="G28" s="38"/>
      <c r="H28" s="38"/>
      <c r="I28" s="38"/>
      <c r="J28" s="38"/>
      <c r="K28" s="38"/>
      <c r="L28" s="38"/>
      <c r="M28" s="264">
        <f>H88</f>
        <v>0</v>
      </c>
      <c r="N28" s="264"/>
      <c r="O28" s="264"/>
      <c r="P28" s="264"/>
      <c r="Q28" s="38"/>
      <c r="R28" s="39"/>
    </row>
    <row r="29" spans="2:18" s="1" customFormat="1" ht="13.2">
      <c r="B29" s="37"/>
      <c r="C29" s="38"/>
      <c r="D29" s="38"/>
      <c r="E29" s="32" t="s">
        <v>45</v>
      </c>
      <c r="F29" s="38"/>
      <c r="G29" s="38"/>
      <c r="H29" s="38"/>
      <c r="I29" s="38"/>
      <c r="J29" s="38"/>
      <c r="K29" s="38"/>
      <c r="L29" s="38"/>
      <c r="M29" s="264">
        <f>K88</f>
        <v>0</v>
      </c>
      <c r="N29" s="264"/>
      <c r="O29" s="264"/>
      <c r="P29" s="264"/>
      <c r="Q29" s="38"/>
      <c r="R29" s="39"/>
    </row>
    <row r="30" spans="2:18" s="1" customFormat="1" ht="14.4" customHeight="1">
      <c r="B30" s="37"/>
      <c r="C30" s="38"/>
      <c r="D30" s="36" t="s">
        <v>105</v>
      </c>
      <c r="E30" s="38"/>
      <c r="F30" s="38"/>
      <c r="G30" s="38"/>
      <c r="H30" s="38"/>
      <c r="I30" s="38"/>
      <c r="J30" s="38"/>
      <c r="K30" s="38"/>
      <c r="L30" s="38"/>
      <c r="M30" s="263">
        <f>M94</f>
        <v>0</v>
      </c>
      <c r="N30" s="263"/>
      <c r="O30" s="263"/>
      <c r="P30" s="263"/>
      <c r="Q30" s="38"/>
      <c r="R30" s="39"/>
    </row>
    <row r="31" spans="2:18" s="1" customFormat="1" ht="6.9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9"/>
    </row>
    <row r="32" spans="2:18" s="1" customFormat="1" ht="25.35" customHeight="1">
      <c r="B32" s="37"/>
      <c r="C32" s="38"/>
      <c r="D32" s="124" t="s">
        <v>47</v>
      </c>
      <c r="E32" s="38"/>
      <c r="F32" s="38"/>
      <c r="G32" s="38"/>
      <c r="H32" s="38"/>
      <c r="I32" s="38"/>
      <c r="J32" s="38"/>
      <c r="K32" s="38"/>
      <c r="L32" s="38"/>
      <c r="M32" s="305">
        <f>ROUND(M27+M30,2)</f>
        <v>0</v>
      </c>
      <c r="N32" s="289"/>
      <c r="O32" s="289"/>
      <c r="P32" s="289"/>
      <c r="Q32" s="38"/>
      <c r="R32" s="39"/>
    </row>
    <row r="33" spans="2:18" s="1" customFormat="1" ht="6.9" customHeight="1">
      <c r="B33" s="37"/>
      <c r="C33" s="38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38"/>
      <c r="R33" s="39"/>
    </row>
    <row r="34" spans="2:18" s="1" customFormat="1" ht="14.4" customHeight="1">
      <c r="B34" s="37"/>
      <c r="C34" s="38"/>
      <c r="D34" s="44" t="s">
        <v>48</v>
      </c>
      <c r="E34" s="44" t="s">
        <v>49</v>
      </c>
      <c r="F34" s="45">
        <v>0.21</v>
      </c>
      <c r="G34" s="125" t="s">
        <v>50</v>
      </c>
      <c r="H34" s="302">
        <f>ROUND((((SUM(BE94:BE101)+SUM(BE119:BE295))+SUM(BE297:BE301))),2)</f>
        <v>0</v>
      </c>
      <c r="I34" s="289"/>
      <c r="J34" s="289"/>
      <c r="K34" s="38"/>
      <c r="L34" s="38"/>
      <c r="M34" s="302">
        <f>ROUND(((ROUND((SUM(BE94:BE101)+SUM(BE119:BE295)), 2)*F34)+SUM(BE297:BE301)*F34),2)</f>
        <v>0</v>
      </c>
      <c r="N34" s="289"/>
      <c r="O34" s="289"/>
      <c r="P34" s="289"/>
      <c r="Q34" s="38"/>
      <c r="R34" s="39"/>
    </row>
    <row r="35" spans="2:18" s="1" customFormat="1" ht="14.4" customHeight="1">
      <c r="B35" s="37"/>
      <c r="C35" s="38"/>
      <c r="D35" s="38"/>
      <c r="E35" s="44" t="s">
        <v>51</v>
      </c>
      <c r="F35" s="45">
        <v>0.15</v>
      </c>
      <c r="G35" s="125" t="s">
        <v>50</v>
      </c>
      <c r="H35" s="302">
        <f>ROUND((((SUM(BF94:BF101)+SUM(BF119:BF295))+SUM(BF297:BF301))),2)</f>
        <v>0</v>
      </c>
      <c r="I35" s="289"/>
      <c r="J35" s="289"/>
      <c r="K35" s="38"/>
      <c r="L35" s="38"/>
      <c r="M35" s="302">
        <f>ROUND(((ROUND((SUM(BF94:BF101)+SUM(BF119:BF295)), 2)*F35)+SUM(BF297:BF301)*F35),2)</f>
        <v>0</v>
      </c>
      <c r="N35" s="289"/>
      <c r="O35" s="289"/>
      <c r="P35" s="289"/>
      <c r="Q35" s="38"/>
      <c r="R35" s="39"/>
    </row>
    <row r="36" spans="2:18" s="1" customFormat="1" ht="14.4" hidden="1" customHeight="1">
      <c r="B36" s="37"/>
      <c r="C36" s="38"/>
      <c r="D36" s="38"/>
      <c r="E36" s="44" t="s">
        <v>52</v>
      </c>
      <c r="F36" s="45">
        <v>0.21</v>
      </c>
      <c r="G36" s="125" t="s">
        <v>50</v>
      </c>
      <c r="H36" s="302">
        <f>ROUND((((SUM(BG94:BG101)+SUM(BG119:BG295))+SUM(BG297:BG301))),2)</f>
        <v>0</v>
      </c>
      <c r="I36" s="289"/>
      <c r="J36" s="289"/>
      <c r="K36" s="38"/>
      <c r="L36" s="38"/>
      <c r="M36" s="302">
        <v>0</v>
      </c>
      <c r="N36" s="289"/>
      <c r="O36" s="289"/>
      <c r="P36" s="289"/>
      <c r="Q36" s="38"/>
      <c r="R36" s="39"/>
    </row>
    <row r="37" spans="2:18" s="1" customFormat="1" ht="14.4" hidden="1" customHeight="1">
      <c r="B37" s="37"/>
      <c r="C37" s="38"/>
      <c r="D37" s="38"/>
      <c r="E37" s="44" t="s">
        <v>53</v>
      </c>
      <c r="F37" s="45">
        <v>0.15</v>
      </c>
      <c r="G37" s="125" t="s">
        <v>50</v>
      </c>
      <c r="H37" s="302">
        <f>ROUND((((SUM(BH94:BH101)+SUM(BH119:BH295))+SUM(BH297:BH301))),2)</f>
        <v>0</v>
      </c>
      <c r="I37" s="289"/>
      <c r="J37" s="289"/>
      <c r="K37" s="38"/>
      <c r="L37" s="38"/>
      <c r="M37" s="302">
        <v>0</v>
      </c>
      <c r="N37" s="289"/>
      <c r="O37" s="289"/>
      <c r="P37" s="289"/>
      <c r="Q37" s="38"/>
      <c r="R37" s="39"/>
    </row>
    <row r="38" spans="2:18" s="1" customFormat="1" ht="14.4" hidden="1" customHeight="1">
      <c r="B38" s="37"/>
      <c r="C38" s="38"/>
      <c r="D38" s="38"/>
      <c r="E38" s="44" t="s">
        <v>54</v>
      </c>
      <c r="F38" s="45">
        <v>0</v>
      </c>
      <c r="G38" s="125" t="s">
        <v>50</v>
      </c>
      <c r="H38" s="302">
        <f>ROUND((((SUM(BI94:BI101)+SUM(BI119:BI295))+SUM(BI297:BI301))),2)</f>
        <v>0</v>
      </c>
      <c r="I38" s="289"/>
      <c r="J38" s="289"/>
      <c r="K38" s="38"/>
      <c r="L38" s="38"/>
      <c r="M38" s="302">
        <v>0</v>
      </c>
      <c r="N38" s="289"/>
      <c r="O38" s="289"/>
      <c r="P38" s="289"/>
      <c r="Q38" s="38"/>
      <c r="R38" s="39"/>
    </row>
    <row r="39" spans="2:18" s="1" customFormat="1" ht="6.9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25.35" customHeight="1">
      <c r="B40" s="37"/>
      <c r="C40" s="121"/>
      <c r="D40" s="127" t="s">
        <v>55</v>
      </c>
      <c r="E40" s="81"/>
      <c r="F40" s="81"/>
      <c r="G40" s="128" t="s">
        <v>56</v>
      </c>
      <c r="H40" s="129" t="s">
        <v>57</v>
      </c>
      <c r="I40" s="81"/>
      <c r="J40" s="81"/>
      <c r="K40" s="81"/>
      <c r="L40" s="303">
        <f>SUM(M32:M38)</f>
        <v>0</v>
      </c>
      <c r="M40" s="303"/>
      <c r="N40" s="303"/>
      <c r="O40" s="303"/>
      <c r="P40" s="304"/>
      <c r="Q40" s="121"/>
      <c r="R40" s="39"/>
    </row>
    <row r="41" spans="2:18" s="1" customFormat="1" ht="14.4" customHeight="1"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9"/>
    </row>
    <row r="42" spans="2:18" s="1" customFormat="1" ht="14.4" customHeight="1"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9"/>
    </row>
    <row r="43" spans="2:18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5"/>
    </row>
    <row r="47" spans="2:18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/>
    </row>
    <row r="48" spans="2:18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5"/>
    </row>
    <row r="49" spans="2:18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5"/>
    </row>
    <row r="50" spans="2:18" s="1" customFormat="1" ht="14.4">
      <c r="B50" s="37"/>
      <c r="C50" s="38"/>
      <c r="D50" s="52" t="s">
        <v>58</v>
      </c>
      <c r="E50" s="53"/>
      <c r="F50" s="53"/>
      <c r="G50" s="53"/>
      <c r="H50" s="54"/>
      <c r="I50" s="38"/>
      <c r="J50" s="52" t="s">
        <v>59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4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5"/>
    </row>
    <row r="52" spans="2:18">
      <c r="B52" s="24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5"/>
    </row>
    <row r="53" spans="2:18">
      <c r="B53" s="24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5"/>
    </row>
    <row r="54" spans="2:18">
      <c r="B54" s="24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5"/>
    </row>
    <row r="55" spans="2:18">
      <c r="B55" s="24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5"/>
    </row>
    <row r="56" spans="2:18">
      <c r="B56" s="24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5"/>
    </row>
    <row r="57" spans="2:18">
      <c r="B57" s="24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5"/>
    </row>
    <row r="58" spans="2:18">
      <c r="B58" s="24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5"/>
    </row>
    <row r="59" spans="2:18" s="1" customFormat="1" ht="14.4">
      <c r="B59" s="37"/>
      <c r="C59" s="38"/>
      <c r="D59" s="57" t="s">
        <v>60</v>
      </c>
      <c r="E59" s="58"/>
      <c r="F59" s="58"/>
      <c r="G59" s="59" t="s">
        <v>61</v>
      </c>
      <c r="H59" s="60"/>
      <c r="I59" s="38"/>
      <c r="J59" s="57" t="s">
        <v>60</v>
      </c>
      <c r="K59" s="58"/>
      <c r="L59" s="58"/>
      <c r="M59" s="58"/>
      <c r="N59" s="59" t="s">
        <v>61</v>
      </c>
      <c r="O59" s="58"/>
      <c r="P59" s="60"/>
      <c r="Q59" s="38"/>
      <c r="R59" s="39"/>
    </row>
    <row r="60" spans="2:18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2:18" s="1" customFormat="1" ht="14.4">
      <c r="B61" s="37"/>
      <c r="C61" s="38"/>
      <c r="D61" s="52" t="s">
        <v>62</v>
      </c>
      <c r="E61" s="53"/>
      <c r="F61" s="53"/>
      <c r="G61" s="53"/>
      <c r="H61" s="54"/>
      <c r="I61" s="38"/>
      <c r="J61" s="52" t="s">
        <v>63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4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5"/>
    </row>
    <row r="63" spans="2:18">
      <c r="B63" s="24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5"/>
    </row>
    <row r="64" spans="2:18">
      <c r="B64" s="24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5"/>
    </row>
    <row r="65" spans="2:21">
      <c r="B65" s="24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5"/>
    </row>
    <row r="66" spans="2:21">
      <c r="B66" s="24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5"/>
    </row>
    <row r="67" spans="2:21">
      <c r="B67" s="24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5"/>
    </row>
    <row r="68" spans="2:21">
      <c r="B68" s="24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5"/>
    </row>
    <row r="69" spans="2:21">
      <c r="B69" s="24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5"/>
    </row>
    <row r="70" spans="2:21" s="1" customFormat="1" ht="14.4">
      <c r="B70" s="37"/>
      <c r="C70" s="38"/>
      <c r="D70" s="57" t="s">
        <v>60</v>
      </c>
      <c r="E70" s="58"/>
      <c r="F70" s="58"/>
      <c r="G70" s="59" t="s">
        <v>61</v>
      </c>
      <c r="H70" s="60"/>
      <c r="I70" s="38"/>
      <c r="J70" s="57" t="s">
        <v>60</v>
      </c>
      <c r="K70" s="58"/>
      <c r="L70" s="58"/>
      <c r="M70" s="58"/>
      <c r="N70" s="59" t="s">
        <v>61</v>
      </c>
      <c r="O70" s="58"/>
      <c r="P70" s="60"/>
      <c r="Q70" s="38"/>
      <c r="R70" s="39"/>
    </row>
    <row r="71" spans="2:21" s="1" customFormat="1" ht="14.4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" customHeight="1">
      <c r="B75" s="130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2"/>
    </row>
    <row r="76" spans="2:21" s="1" customFormat="1" ht="36.9" customHeight="1">
      <c r="B76" s="37"/>
      <c r="C76" s="246" t="s">
        <v>121</v>
      </c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39"/>
      <c r="T76" s="133"/>
      <c r="U76" s="133"/>
    </row>
    <row r="77" spans="2:21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3"/>
      <c r="U77" s="133"/>
    </row>
    <row r="78" spans="2:21" s="1" customFormat="1" ht="30" customHeight="1">
      <c r="B78" s="37"/>
      <c r="C78" s="32" t="s">
        <v>20</v>
      </c>
      <c r="D78" s="38"/>
      <c r="E78" s="38"/>
      <c r="F78" s="290" t="str">
        <f>F6</f>
        <v>IZOLAČNÍ ZELEŇ - POLANKA NAD ODROU</v>
      </c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38"/>
      <c r="R78" s="39"/>
      <c r="T78" s="133"/>
      <c r="U78" s="133"/>
    </row>
    <row r="79" spans="2:21" s="1" customFormat="1" ht="36.9" customHeight="1">
      <c r="B79" s="37"/>
      <c r="C79" s="71" t="s">
        <v>118</v>
      </c>
      <c r="D79" s="38"/>
      <c r="E79" s="38"/>
      <c r="F79" s="248" t="str">
        <f>F7</f>
        <v>02 - ČÁST G - SADOVÉ ÚPRAVY</v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38"/>
      <c r="R79" s="39"/>
      <c r="T79" s="133"/>
      <c r="U79" s="133"/>
    </row>
    <row r="80" spans="2:21" s="1" customFormat="1" ht="6.9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3"/>
      <c r="U80" s="133"/>
    </row>
    <row r="81" spans="2:65" s="1" customFormat="1" ht="18" customHeight="1">
      <c r="B81" s="37"/>
      <c r="C81" s="32" t="s">
        <v>25</v>
      </c>
      <c r="D81" s="38"/>
      <c r="E81" s="38"/>
      <c r="F81" s="30" t="str">
        <f>F9</f>
        <v>Polanka nad Odrou</v>
      </c>
      <c r="G81" s="38"/>
      <c r="H81" s="38"/>
      <c r="I81" s="38"/>
      <c r="J81" s="38"/>
      <c r="K81" s="32" t="s">
        <v>27</v>
      </c>
      <c r="L81" s="38"/>
      <c r="M81" s="292" t="str">
        <f>IF(O9="","",O9)</f>
        <v>8. 11. 2017</v>
      </c>
      <c r="N81" s="292"/>
      <c r="O81" s="292"/>
      <c r="P81" s="292"/>
      <c r="Q81" s="38"/>
      <c r="R81" s="39"/>
      <c r="T81" s="133"/>
      <c r="U81" s="133"/>
    </row>
    <row r="82" spans="2:65" s="1" customFormat="1" ht="6.9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3"/>
      <c r="U82" s="133"/>
    </row>
    <row r="83" spans="2:65" s="1" customFormat="1" ht="13.2">
      <c r="B83" s="37"/>
      <c r="C83" s="32" t="s">
        <v>29</v>
      </c>
      <c r="D83" s="38"/>
      <c r="E83" s="38"/>
      <c r="F83" s="30" t="str">
        <f>E12</f>
        <v>ÚMOb Polanka nad Odrou</v>
      </c>
      <c r="G83" s="38"/>
      <c r="H83" s="38"/>
      <c r="I83" s="38"/>
      <c r="J83" s="38"/>
      <c r="K83" s="32" t="s">
        <v>36</v>
      </c>
      <c r="L83" s="38"/>
      <c r="M83" s="257" t="str">
        <f>E18</f>
        <v>Ing.Magda Cigánková Fialová</v>
      </c>
      <c r="N83" s="257"/>
      <c r="O83" s="257"/>
      <c r="P83" s="257"/>
      <c r="Q83" s="257"/>
      <c r="R83" s="39"/>
      <c r="T83" s="133"/>
      <c r="U83" s="133"/>
    </row>
    <row r="84" spans="2:65" s="1" customFormat="1" ht="14.4" customHeight="1">
      <c r="B84" s="37"/>
      <c r="C84" s="32" t="s">
        <v>34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38</v>
      </c>
      <c r="L84" s="38"/>
      <c r="M84" s="257" t="str">
        <f>E21</f>
        <v>Ing. Magda Cigánková Fialová</v>
      </c>
      <c r="N84" s="257"/>
      <c r="O84" s="257"/>
      <c r="P84" s="257"/>
      <c r="Q84" s="257"/>
      <c r="R84" s="39"/>
      <c r="T84" s="133"/>
      <c r="U84" s="133"/>
    </row>
    <row r="85" spans="2:65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3"/>
      <c r="U85" s="133"/>
    </row>
    <row r="86" spans="2:65" s="1" customFormat="1" ht="29.25" customHeight="1">
      <c r="B86" s="37"/>
      <c r="C86" s="299" t="s">
        <v>122</v>
      </c>
      <c r="D86" s="300"/>
      <c r="E86" s="300"/>
      <c r="F86" s="300"/>
      <c r="G86" s="300"/>
      <c r="H86" s="299" t="s">
        <v>123</v>
      </c>
      <c r="I86" s="301"/>
      <c r="J86" s="301"/>
      <c r="K86" s="299" t="s">
        <v>124</v>
      </c>
      <c r="L86" s="300"/>
      <c r="M86" s="299" t="s">
        <v>125</v>
      </c>
      <c r="N86" s="300"/>
      <c r="O86" s="300"/>
      <c r="P86" s="300"/>
      <c r="Q86" s="300"/>
      <c r="R86" s="39"/>
      <c r="T86" s="133"/>
      <c r="U86" s="133"/>
    </row>
    <row r="87" spans="2:65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3"/>
      <c r="U87" s="133"/>
    </row>
    <row r="88" spans="2:65" s="1" customFormat="1" ht="29.25" customHeight="1">
      <c r="B88" s="37"/>
      <c r="C88" s="134" t="s">
        <v>126</v>
      </c>
      <c r="D88" s="38"/>
      <c r="E88" s="38"/>
      <c r="F88" s="38"/>
      <c r="G88" s="38"/>
      <c r="H88" s="227">
        <f>W119</f>
        <v>0</v>
      </c>
      <c r="I88" s="289"/>
      <c r="J88" s="289"/>
      <c r="K88" s="227">
        <f>X119</f>
        <v>0</v>
      </c>
      <c r="L88" s="289"/>
      <c r="M88" s="227">
        <f>M119</f>
        <v>0</v>
      </c>
      <c r="N88" s="297"/>
      <c r="O88" s="297"/>
      <c r="P88" s="297"/>
      <c r="Q88" s="297"/>
      <c r="R88" s="39"/>
      <c r="T88" s="133"/>
      <c r="U88" s="133"/>
      <c r="AU88" s="20" t="s">
        <v>127</v>
      </c>
    </row>
    <row r="89" spans="2:65" s="6" customFormat="1" ht="24.9" customHeight="1">
      <c r="B89" s="135"/>
      <c r="C89" s="136"/>
      <c r="D89" s="137" t="s">
        <v>177</v>
      </c>
      <c r="E89" s="136"/>
      <c r="F89" s="136"/>
      <c r="G89" s="136"/>
      <c r="H89" s="270">
        <f>W120</f>
        <v>0</v>
      </c>
      <c r="I89" s="296"/>
      <c r="J89" s="296"/>
      <c r="K89" s="270">
        <f>X120</f>
        <v>0</v>
      </c>
      <c r="L89" s="296"/>
      <c r="M89" s="270">
        <f>M120</f>
        <v>0</v>
      </c>
      <c r="N89" s="296"/>
      <c r="O89" s="296"/>
      <c r="P89" s="296"/>
      <c r="Q89" s="296"/>
      <c r="R89" s="138"/>
      <c r="T89" s="139"/>
      <c r="U89" s="139"/>
    </row>
    <row r="90" spans="2:65" s="7" customFormat="1" ht="19.95" customHeight="1">
      <c r="B90" s="140"/>
      <c r="C90" s="141"/>
      <c r="D90" s="109" t="s">
        <v>178</v>
      </c>
      <c r="E90" s="141"/>
      <c r="F90" s="141"/>
      <c r="G90" s="141"/>
      <c r="H90" s="225">
        <f>W121</f>
        <v>0</v>
      </c>
      <c r="I90" s="295"/>
      <c r="J90" s="295"/>
      <c r="K90" s="225">
        <f>X121</f>
        <v>0</v>
      </c>
      <c r="L90" s="295"/>
      <c r="M90" s="225">
        <f>M121</f>
        <v>0</v>
      </c>
      <c r="N90" s="295"/>
      <c r="O90" s="295"/>
      <c r="P90" s="295"/>
      <c r="Q90" s="295"/>
      <c r="R90" s="142"/>
      <c r="T90" s="143"/>
      <c r="U90" s="143"/>
    </row>
    <row r="91" spans="2:65" s="7" customFormat="1" ht="19.95" customHeight="1">
      <c r="B91" s="140"/>
      <c r="C91" s="141"/>
      <c r="D91" s="109" t="s">
        <v>179</v>
      </c>
      <c r="E91" s="141"/>
      <c r="F91" s="141"/>
      <c r="G91" s="141"/>
      <c r="H91" s="225">
        <f>W294</f>
        <v>0</v>
      </c>
      <c r="I91" s="295"/>
      <c r="J91" s="295"/>
      <c r="K91" s="225">
        <f>X294</f>
        <v>0</v>
      </c>
      <c r="L91" s="295"/>
      <c r="M91" s="225">
        <f>M294</f>
        <v>0</v>
      </c>
      <c r="N91" s="295"/>
      <c r="O91" s="295"/>
      <c r="P91" s="295"/>
      <c r="Q91" s="295"/>
      <c r="R91" s="142"/>
      <c r="T91" s="143"/>
      <c r="U91" s="143"/>
    </row>
    <row r="92" spans="2:65" s="6" customFormat="1" ht="21.75" customHeight="1">
      <c r="B92" s="135"/>
      <c r="C92" s="136"/>
      <c r="D92" s="137" t="s">
        <v>130</v>
      </c>
      <c r="E92" s="136"/>
      <c r="F92" s="136"/>
      <c r="G92" s="136"/>
      <c r="H92" s="269">
        <f>W296</f>
        <v>0</v>
      </c>
      <c r="I92" s="296"/>
      <c r="J92" s="296"/>
      <c r="K92" s="269">
        <f>X296</f>
        <v>0</v>
      </c>
      <c r="L92" s="296"/>
      <c r="M92" s="269">
        <f>M296</f>
        <v>0</v>
      </c>
      <c r="N92" s="296"/>
      <c r="O92" s="296"/>
      <c r="P92" s="296"/>
      <c r="Q92" s="296"/>
      <c r="R92" s="138"/>
      <c r="T92" s="139"/>
      <c r="U92" s="139"/>
    </row>
    <row r="93" spans="2:65" s="1" customFormat="1" ht="21.75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9"/>
      <c r="T93" s="133"/>
      <c r="U93" s="133"/>
    </row>
    <row r="94" spans="2:65" s="1" customFormat="1" ht="29.25" customHeight="1">
      <c r="B94" s="37"/>
      <c r="C94" s="134" t="s">
        <v>131</v>
      </c>
      <c r="D94" s="38"/>
      <c r="E94" s="38"/>
      <c r="F94" s="38"/>
      <c r="G94" s="38"/>
      <c r="H94" s="38"/>
      <c r="I94" s="38"/>
      <c r="J94" s="38"/>
      <c r="K94" s="38"/>
      <c r="L94" s="38"/>
      <c r="M94" s="297">
        <f>ROUND(M95+M96+M97+M98+M99+M100,2)</f>
        <v>0</v>
      </c>
      <c r="N94" s="298"/>
      <c r="O94" s="298"/>
      <c r="P94" s="298"/>
      <c r="Q94" s="298"/>
      <c r="R94" s="39"/>
      <c r="T94" s="144"/>
      <c r="U94" s="145" t="s">
        <v>48</v>
      </c>
    </row>
    <row r="95" spans="2:65" s="1" customFormat="1" ht="18" customHeight="1">
      <c r="B95" s="37"/>
      <c r="C95" s="38"/>
      <c r="D95" s="222" t="s">
        <v>132</v>
      </c>
      <c r="E95" s="223"/>
      <c r="F95" s="223"/>
      <c r="G95" s="223"/>
      <c r="H95" s="223"/>
      <c r="I95" s="38"/>
      <c r="J95" s="38"/>
      <c r="K95" s="38"/>
      <c r="L95" s="38"/>
      <c r="M95" s="224">
        <f>ROUND(M88*T95,2)</f>
        <v>0</v>
      </c>
      <c r="N95" s="225"/>
      <c r="O95" s="225"/>
      <c r="P95" s="225"/>
      <c r="Q95" s="225"/>
      <c r="R95" s="39"/>
      <c r="S95" s="146"/>
      <c r="T95" s="147"/>
      <c r="U95" s="148" t="s">
        <v>49</v>
      </c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50" t="s">
        <v>133</v>
      </c>
      <c r="AZ95" s="149"/>
      <c r="BA95" s="149"/>
      <c r="BB95" s="149"/>
      <c r="BC95" s="149"/>
      <c r="BD95" s="149"/>
      <c r="BE95" s="151">
        <f t="shared" ref="BE95:BE100" si="0">IF(U95="základní",M95,0)</f>
        <v>0</v>
      </c>
      <c r="BF95" s="151">
        <f t="shared" ref="BF95:BF100" si="1">IF(U95="snížená",M95,0)</f>
        <v>0</v>
      </c>
      <c r="BG95" s="151">
        <f t="shared" ref="BG95:BG100" si="2">IF(U95="zákl. přenesená",M95,0)</f>
        <v>0</v>
      </c>
      <c r="BH95" s="151">
        <f t="shared" ref="BH95:BH100" si="3">IF(U95="sníž. přenesená",M95,0)</f>
        <v>0</v>
      </c>
      <c r="BI95" s="151">
        <f t="shared" ref="BI95:BI100" si="4">IF(U95="nulová",M95,0)</f>
        <v>0</v>
      </c>
      <c r="BJ95" s="150" t="s">
        <v>94</v>
      </c>
      <c r="BK95" s="149"/>
      <c r="BL95" s="149"/>
      <c r="BM95" s="149"/>
    </row>
    <row r="96" spans="2:65" s="1" customFormat="1" ht="18" customHeight="1">
      <c r="B96" s="37"/>
      <c r="C96" s="38"/>
      <c r="D96" s="222" t="s">
        <v>134</v>
      </c>
      <c r="E96" s="223"/>
      <c r="F96" s="223"/>
      <c r="G96" s="223"/>
      <c r="H96" s="223"/>
      <c r="I96" s="38"/>
      <c r="J96" s="38"/>
      <c r="K96" s="38"/>
      <c r="L96" s="38"/>
      <c r="M96" s="224">
        <f>ROUND(M88*T96,2)</f>
        <v>0</v>
      </c>
      <c r="N96" s="225"/>
      <c r="O96" s="225"/>
      <c r="P96" s="225"/>
      <c r="Q96" s="225"/>
      <c r="R96" s="39"/>
      <c r="S96" s="146"/>
      <c r="T96" s="147"/>
      <c r="U96" s="148" t="s">
        <v>49</v>
      </c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50" t="s">
        <v>133</v>
      </c>
      <c r="AZ96" s="149"/>
      <c r="BA96" s="149"/>
      <c r="BB96" s="149"/>
      <c r="BC96" s="149"/>
      <c r="BD96" s="149"/>
      <c r="BE96" s="151">
        <f t="shared" si="0"/>
        <v>0</v>
      </c>
      <c r="BF96" s="151">
        <f t="shared" si="1"/>
        <v>0</v>
      </c>
      <c r="BG96" s="151">
        <f t="shared" si="2"/>
        <v>0</v>
      </c>
      <c r="BH96" s="151">
        <f t="shared" si="3"/>
        <v>0</v>
      </c>
      <c r="BI96" s="151">
        <f t="shared" si="4"/>
        <v>0</v>
      </c>
      <c r="BJ96" s="150" t="s">
        <v>94</v>
      </c>
      <c r="BK96" s="149"/>
      <c r="BL96" s="149"/>
      <c r="BM96" s="149"/>
    </row>
    <row r="97" spans="2:65" s="1" customFormat="1" ht="18" customHeight="1">
      <c r="B97" s="37"/>
      <c r="C97" s="38"/>
      <c r="D97" s="222" t="s">
        <v>135</v>
      </c>
      <c r="E97" s="223"/>
      <c r="F97" s="223"/>
      <c r="G97" s="223"/>
      <c r="H97" s="223"/>
      <c r="I97" s="38"/>
      <c r="J97" s="38"/>
      <c r="K97" s="38"/>
      <c r="L97" s="38"/>
      <c r="M97" s="224">
        <f>ROUND(M88*T97,2)</f>
        <v>0</v>
      </c>
      <c r="N97" s="225"/>
      <c r="O97" s="225"/>
      <c r="P97" s="225"/>
      <c r="Q97" s="225"/>
      <c r="R97" s="39"/>
      <c r="S97" s="146"/>
      <c r="T97" s="147"/>
      <c r="U97" s="148" t="s">
        <v>49</v>
      </c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50" t="s">
        <v>133</v>
      </c>
      <c r="AZ97" s="149"/>
      <c r="BA97" s="149"/>
      <c r="BB97" s="149"/>
      <c r="BC97" s="149"/>
      <c r="BD97" s="149"/>
      <c r="BE97" s="151">
        <f t="shared" si="0"/>
        <v>0</v>
      </c>
      <c r="BF97" s="151">
        <f t="shared" si="1"/>
        <v>0</v>
      </c>
      <c r="BG97" s="151">
        <f t="shared" si="2"/>
        <v>0</v>
      </c>
      <c r="BH97" s="151">
        <f t="shared" si="3"/>
        <v>0</v>
      </c>
      <c r="BI97" s="151">
        <f t="shared" si="4"/>
        <v>0</v>
      </c>
      <c r="BJ97" s="150" t="s">
        <v>94</v>
      </c>
      <c r="BK97" s="149"/>
      <c r="BL97" s="149"/>
      <c r="BM97" s="149"/>
    </row>
    <row r="98" spans="2:65" s="1" customFormat="1" ht="18" customHeight="1">
      <c r="B98" s="37"/>
      <c r="C98" s="38"/>
      <c r="D98" s="222" t="s">
        <v>136</v>
      </c>
      <c r="E98" s="223"/>
      <c r="F98" s="223"/>
      <c r="G98" s="223"/>
      <c r="H98" s="223"/>
      <c r="I98" s="38"/>
      <c r="J98" s="38"/>
      <c r="K98" s="38"/>
      <c r="L98" s="38"/>
      <c r="M98" s="224">
        <f>ROUND(M88*T98,2)</f>
        <v>0</v>
      </c>
      <c r="N98" s="225"/>
      <c r="O98" s="225"/>
      <c r="P98" s="225"/>
      <c r="Q98" s="225"/>
      <c r="R98" s="39"/>
      <c r="S98" s="146"/>
      <c r="T98" s="147"/>
      <c r="U98" s="148" t="s">
        <v>49</v>
      </c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50" t="s">
        <v>133</v>
      </c>
      <c r="AZ98" s="149"/>
      <c r="BA98" s="149"/>
      <c r="BB98" s="149"/>
      <c r="BC98" s="149"/>
      <c r="BD98" s="149"/>
      <c r="BE98" s="151">
        <f t="shared" si="0"/>
        <v>0</v>
      </c>
      <c r="BF98" s="151">
        <f t="shared" si="1"/>
        <v>0</v>
      </c>
      <c r="BG98" s="151">
        <f t="shared" si="2"/>
        <v>0</v>
      </c>
      <c r="BH98" s="151">
        <f t="shared" si="3"/>
        <v>0</v>
      </c>
      <c r="BI98" s="151">
        <f t="shared" si="4"/>
        <v>0</v>
      </c>
      <c r="BJ98" s="150" t="s">
        <v>94</v>
      </c>
      <c r="BK98" s="149"/>
      <c r="BL98" s="149"/>
      <c r="BM98" s="149"/>
    </row>
    <row r="99" spans="2:65" s="1" customFormat="1" ht="18" customHeight="1">
      <c r="B99" s="37"/>
      <c r="C99" s="38"/>
      <c r="D99" s="222" t="s">
        <v>137</v>
      </c>
      <c r="E99" s="223"/>
      <c r="F99" s="223"/>
      <c r="G99" s="223"/>
      <c r="H99" s="223"/>
      <c r="I99" s="38"/>
      <c r="J99" s="38"/>
      <c r="K99" s="38"/>
      <c r="L99" s="38"/>
      <c r="M99" s="224">
        <f>ROUND(M88*T99,2)</f>
        <v>0</v>
      </c>
      <c r="N99" s="225"/>
      <c r="O99" s="225"/>
      <c r="P99" s="225"/>
      <c r="Q99" s="225"/>
      <c r="R99" s="39"/>
      <c r="S99" s="146"/>
      <c r="T99" s="147"/>
      <c r="U99" s="148" t="s">
        <v>49</v>
      </c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50" t="s">
        <v>133</v>
      </c>
      <c r="AZ99" s="149"/>
      <c r="BA99" s="149"/>
      <c r="BB99" s="149"/>
      <c r="BC99" s="149"/>
      <c r="BD99" s="149"/>
      <c r="BE99" s="151">
        <f t="shared" si="0"/>
        <v>0</v>
      </c>
      <c r="BF99" s="151">
        <f t="shared" si="1"/>
        <v>0</v>
      </c>
      <c r="BG99" s="151">
        <f t="shared" si="2"/>
        <v>0</v>
      </c>
      <c r="BH99" s="151">
        <f t="shared" si="3"/>
        <v>0</v>
      </c>
      <c r="BI99" s="151">
        <f t="shared" si="4"/>
        <v>0</v>
      </c>
      <c r="BJ99" s="150" t="s">
        <v>94</v>
      </c>
      <c r="BK99" s="149"/>
      <c r="BL99" s="149"/>
      <c r="BM99" s="149"/>
    </row>
    <row r="100" spans="2:65" s="1" customFormat="1" ht="18" customHeight="1">
      <c r="B100" s="37"/>
      <c r="C100" s="38"/>
      <c r="D100" s="109" t="s">
        <v>138</v>
      </c>
      <c r="E100" s="38"/>
      <c r="F100" s="38"/>
      <c r="G100" s="38"/>
      <c r="H100" s="38"/>
      <c r="I100" s="38"/>
      <c r="J100" s="38"/>
      <c r="K100" s="38"/>
      <c r="L100" s="38"/>
      <c r="M100" s="224">
        <f>ROUND(M88*T100,2)</f>
        <v>0</v>
      </c>
      <c r="N100" s="225"/>
      <c r="O100" s="225"/>
      <c r="P100" s="225"/>
      <c r="Q100" s="225"/>
      <c r="R100" s="39"/>
      <c r="S100" s="146"/>
      <c r="T100" s="152"/>
      <c r="U100" s="153" t="s">
        <v>49</v>
      </c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50" t="s">
        <v>139</v>
      </c>
      <c r="AZ100" s="149"/>
      <c r="BA100" s="149"/>
      <c r="BB100" s="149"/>
      <c r="BC100" s="149"/>
      <c r="BD100" s="149"/>
      <c r="BE100" s="151">
        <f t="shared" si="0"/>
        <v>0</v>
      </c>
      <c r="BF100" s="151">
        <f t="shared" si="1"/>
        <v>0</v>
      </c>
      <c r="BG100" s="151">
        <f t="shared" si="2"/>
        <v>0</v>
      </c>
      <c r="BH100" s="151">
        <f t="shared" si="3"/>
        <v>0</v>
      </c>
      <c r="BI100" s="151">
        <f t="shared" si="4"/>
        <v>0</v>
      </c>
      <c r="BJ100" s="150" t="s">
        <v>94</v>
      </c>
      <c r="BK100" s="149"/>
      <c r="BL100" s="149"/>
      <c r="BM100" s="149"/>
    </row>
    <row r="101" spans="2:65" s="1" customFormat="1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9"/>
      <c r="T101" s="133"/>
      <c r="U101" s="133"/>
    </row>
    <row r="102" spans="2:65" s="1" customFormat="1" ht="29.25" customHeight="1">
      <c r="B102" s="37"/>
      <c r="C102" s="120" t="s">
        <v>110</v>
      </c>
      <c r="D102" s="121"/>
      <c r="E102" s="121"/>
      <c r="F102" s="121"/>
      <c r="G102" s="121"/>
      <c r="H102" s="121"/>
      <c r="I102" s="121"/>
      <c r="J102" s="121"/>
      <c r="K102" s="121"/>
      <c r="L102" s="219">
        <f>ROUND(SUM(M88+M94),2)</f>
        <v>0</v>
      </c>
      <c r="M102" s="219"/>
      <c r="N102" s="219"/>
      <c r="O102" s="219"/>
      <c r="P102" s="219"/>
      <c r="Q102" s="219"/>
      <c r="R102" s="39"/>
      <c r="T102" s="133"/>
      <c r="U102" s="133"/>
    </row>
    <row r="103" spans="2:65" s="1" customFormat="1" ht="6.9" customHeight="1"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3"/>
      <c r="T103" s="133"/>
      <c r="U103" s="133"/>
    </row>
    <row r="107" spans="2:65" s="1" customFormat="1" ht="6.9" customHeight="1">
      <c r="B107" s="64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6"/>
    </row>
    <row r="108" spans="2:65" s="1" customFormat="1" ht="36.9" customHeight="1">
      <c r="B108" s="37"/>
      <c r="C108" s="246" t="s">
        <v>140</v>
      </c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39"/>
    </row>
    <row r="109" spans="2:65" s="1" customFormat="1" ht="6.9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spans="2:65" s="1" customFormat="1" ht="30" customHeight="1">
      <c r="B110" s="37"/>
      <c r="C110" s="32" t="s">
        <v>20</v>
      </c>
      <c r="D110" s="38"/>
      <c r="E110" s="38"/>
      <c r="F110" s="290" t="str">
        <f>F6</f>
        <v>IZOLAČNÍ ZELEŇ - POLANKA NAD ODROU</v>
      </c>
      <c r="G110" s="291"/>
      <c r="H110" s="291"/>
      <c r="I110" s="291"/>
      <c r="J110" s="291"/>
      <c r="K110" s="291"/>
      <c r="L110" s="291"/>
      <c r="M110" s="291"/>
      <c r="N110" s="291"/>
      <c r="O110" s="291"/>
      <c r="P110" s="291"/>
      <c r="Q110" s="38"/>
      <c r="R110" s="39"/>
    </row>
    <row r="111" spans="2:65" s="1" customFormat="1" ht="36.9" customHeight="1">
      <c r="B111" s="37"/>
      <c r="C111" s="71" t="s">
        <v>118</v>
      </c>
      <c r="D111" s="38"/>
      <c r="E111" s="38"/>
      <c r="F111" s="248" t="str">
        <f>F7</f>
        <v>02 - ČÁST G - SADOVÉ ÚPRAVY</v>
      </c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38"/>
      <c r="R111" s="39"/>
    </row>
    <row r="112" spans="2:65" s="1" customFormat="1" ht="6.9" customHeigh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spans="2:65" s="1" customFormat="1" ht="18" customHeight="1">
      <c r="B113" s="37"/>
      <c r="C113" s="32" t="s">
        <v>25</v>
      </c>
      <c r="D113" s="38"/>
      <c r="E113" s="38"/>
      <c r="F113" s="30" t="str">
        <f>F9</f>
        <v>Polanka nad Odrou</v>
      </c>
      <c r="G113" s="38"/>
      <c r="H113" s="38"/>
      <c r="I113" s="38"/>
      <c r="J113" s="38"/>
      <c r="K113" s="32" t="s">
        <v>27</v>
      </c>
      <c r="L113" s="38"/>
      <c r="M113" s="292" t="str">
        <f>IF(O9="","",O9)</f>
        <v>8. 11. 2017</v>
      </c>
      <c r="N113" s="292"/>
      <c r="O113" s="292"/>
      <c r="P113" s="292"/>
      <c r="Q113" s="38"/>
      <c r="R113" s="39"/>
    </row>
    <row r="114" spans="2:65" s="1" customFormat="1" ht="6.9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spans="2:65" s="1" customFormat="1" ht="13.2">
      <c r="B115" s="37"/>
      <c r="C115" s="32" t="s">
        <v>29</v>
      </c>
      <c r="D115" s="38"/>
      <c r="E115" s="38"/>
      <c r="F115" s="30" t="str">
        <f>E12</f>
        <v>ÚMOb Polanka nad Odrou</v>
      </c>
      <c r="G115" s="38"/>
      <c r="H115" s="38"/>
      <c r="I115" s="38"/>
      <c r="J115" s="38"/>
      <c r="K115" s="32" t="s">
        <v>36</v>
      </c>
      <c r="L115" s="38"/>
      <c r="M115" s="257" t="str">
        <f>E18</f>
        <v>Ing.Magda Cigánková Fialová</v>
      </c>
      <c r="N115" s="257"/>
      <c r="O115" s="257"/>
      <c r="P115" s="257"/>
      <c r="Q115" s="257"/>
      <c r="R115" s="39"/>
    </row>
    <row r="116" spans="2:65" s="1" customFormat="1" ht="14.4" customHeight="1">
      <c r="B116" s="37"/>
      <c r="C116" s="32" t="s">
        <v>34</v>
      </c>
      <c r="D116" s="38"/>
      <c r="E116" s="38"/>
      <c r="F116" s="30" t="str">
        <f>IF(E15="","",E15)</f>
        <v>Vyplň údaj</v>
      </c>
      <c r="G116" s="38"/>
      <c r="H116" s="38"/>
      <c r="I116" s="38"/>
      <c r="J116" s="38"/>
      <c r="K116" s="32" t="s">
        <v>38</v>
      </c>
      <c r="L116" s="38"/>
      <c r="M116" s="257" t="str">
        <f>E21</f>
        <v>Ing. Magda Cigánková Fialová</v>
      </c>
      <c r="N116" s="257"/>
      <c r="O116" s="257"/>
      <c r="P116" s="257"/>
      <c r="Q116" s="257"/>
      <c r="R116" s="39"/>
    </row>
    <row r="117" spans="2:65" s="1" customFormat="1" ht="10.35" customHeigh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9"/>
    </row>
    <row r="118" spans="2:65" s="8" customFormat="1" ht="29.25" customHeight="1">
      <c r="B118" s="154"/>
      <c r="C118" s="155" t="s">
        <v>141</v>
      </c>
      <c r="D118" s="156" t="s">
        <v>142</v>
      </c>
      <c r="E118" s="156" t="s">
        <v>66</v>
      </c>
      <c r="F118" s="293" t="s">
        <v>143</v>
      </c>
      <c r="G118" s="293"/>
      <c r="H118" s="293"/>
      <c r="I118" s="293"/>
      <c r="J118" s="156" t="s">
        <v>144</v>
      </c>
      <c r="K118" s="156" t="s">
        <v>145</v>
      </c>
      <c r="L118" s="156" t="s">
        <v>146</v>
      </c>
      <c r="M118" s="293" t="s">
        <v>147</v>
      </c>
      <c r="N118" s="293"/>
      <c r="O118" s="293"/>
      <c r="P118" s="293" t="s">
        <v>125</v>
      </c>
      <c r="Q118" s="294"/>
      <c r="R118" s="157"/>
      <c r="T118" s="82" t="s">
        <v>148</v>
      </c>
      <c r="U118" s="83" t="s">
        <v>48</v>
      </c>
      <c r="V118" s="83" t="s">
        <v>149</v>
      </c>
      <c r="W118" s="83" t="s">
        <v>150</v>
      </c>
      <c r="X118" s="83" t="s">
        <v>151</v>
      </c>
      <c r="Y118" s="83" t="s">
        <v>152</v>
      </c>
      <c r="Z118" s="83" t="s">
        <v>153</v>
      </c>
      <c r="AA118" s="83" t="s">
        <v>154</v>
      </c>
      <c r="AB118" s="83" t="s">
        <v>155</v>
      </c>
      <c r="AC118" s="83" t="s">
        <v>156</v>
      </c>
      <c r="AD118" s="84" t="s">
        <v>157</v>
      </c>
    </row>
    <row r="119" spans="2:65" s="1" customFormat="1" ht="29.25" customHeight="1">
      <c r="B119" s="37"/>
      <c r="C119" s="86" t="s">
        <v>120</v>
      </c>
      <c r="D119" s="38"/>
      <c r="E119" s="38"/>
      <c r="F119" s="38"/>
      <c r="G119" s="38"/>
      <c r="H119" s="38"/>
      <c r="I119" s="38"/>
      <c r="J119" s="38"/>
      <c r="K119" s="38"/>
      <c r="L119" s="38"/>
      <c r="M119" s="267">
        <f>BK119</f>
        <v>0</v>
      </c>
      <c r="N119" s="268"/>
      <c r="O119" s="268"/>
      <c r="P119" s="268"/>
      <c r="Q119" s="268"/>
      <c r="R119" s="39"/>
      <c r="T119" s="85"/>
      <c r="U119" s="53"/>
      <c r="V119" s="53"/>
      <c r="W119" s="158">
        <f>W120+W296</f>
        <v>0</v>
      </c>
      <c r="X119" s="158">
        <f>X120+X296</f>
        <v>0</v>
      </c>
      <c r="Y119" s="53"/>
      <c r="Z119" s="159">
        <f>Z120+Z296</f>
        <v>0</v>
      </c>
      <c r="AA119" s="53"/>
      <c r="AB119" s="159">
        <f>AB120+AB296</f>
        <v>300.86035882000004</v>
      </c>
      <c r="AC119" s="53"/>
      <c r="AD119" s="160">
        <f>AD120+AD296</f>
        <v>0</v>
      </c>
      <c r="AT119" s="20" t="s">
        <v>85</v>
      </c>
      <c r="AU119" s="20" t="s">
        <v>127</v>
      </c>
      <c r="BK119" s="161">
        <f>BK120+BK296</f>
        <v>0</v>
      </c>
    </row>
    <row r="120" spans="2:65" s="9" customFormat="1" ht="37.35" customHeight="1">
      <c r="B120" s="162"/>
      <c r="C120" s="163"/>
      <c r="D120" s="164" t="s">
        <v>177</v>
      </c>
      <c r="E120" s="164"/>
      <c r="F120" s="164"/>
      <c r="G120" s="164"/>
      <c r="H120" s="164"/>
      <c r="I120" s="164"/>
      <c r="J120" s="164"/>
      <c r="K120" s="164"/>
      <c r="L120" s="164"/>
      <c r="M120" s="269">
        <f>BK120</f>
        <v>0</v>
      </c>
      <c r="N120" s="270"/>
      <c r="O120" s="270"/>
      <c r="P120" s="270"/>
      <c r="Q120" s="270"/>
      <c r="R120" s="165"/>
      <c r="T120" s="166"/>
      <c r="U120" s="163"/>
      <c r="V120" s="163"/>
      <c r="W120" s="167">
        <f>W121+W294</f>
        <v>0</v>
      </c>
      <c r="X120" s="167">
        <f>X121+X294</f>
        <v>0</v>
      </c>
      <c r="Y120" s="163"/>
      <c r="Z120" s="168">
        <f>Z121+Z294</f>
        <v>0</v>
      </c>
      <c r="AA120" s="163"/>
      <c r="AB120" s="168">
        <f>AB121+AB294</f>
        <v>300.86035882000004</v>
      </c>
      <c r="AC120" s="163"/>
      <c r="AD120" s="169">
        <f>AD121+AD294</f>
        <v>0</v>
      </c>
      <c r="AR120" s="170" t="s">
        <v>94</v>
      </c>
      <c r="AT120" s="171" t="s">
        <v>85</v>
      </c>
      <c r="AU120" s="171" t="s">
        <v>86</v>
      </c>
      <c r="AY120" s="170" t="s">
        <v>159</v>
      </c>
      <c r="BK120" s="172">
        <f>BK121+BK294</f>
        <v>0</v>
      </c>
    </row>
    <row r="121" spans="2:65" s="9" customFormat="1" ht="19.95" customHeight="1">
      <c r="B121" s="162"/>
      <c r="C121" s="163"/>
      <c r="D121" s="173" t="s">
        <v>178</v>
      </c>
      <c r="E121" s="173"/>
      <c r="F121" s="173"/>
      <c r="G121" s="173"/>
      <c r="H121" s="173"/>
      <c r="I121" s="173"/>
      <c r="J121" s="173"/>
      <c r="K121" s="173"/>
      <c r="L121" s="173"/>
      <c r="M121" s="271">
        <f>BK121</f>
        <v>0</v>
      </c>
      <c r="N121" s="272"/>
      <c r="O121" s="272"/>
      <c r="P121" s="272"/>
      <c r="Q121" s="272"/>
      <c r="R121" s="165"/>
      <c r="T121" s="166"/>
      <c r="U121" s="163"/>
      <c r="V121" s="163"/>
      <c r="W121" s="167">
        <f>SUM(W122:W293)</f>
        <v>0</v>
      </c>
      <c r="X121" s="167">
        <f>SUM(X122:X293)</f>
        <v>0</v>
      </c>
      <c r="Y121" s="163"/>
      <c r="Z121" s="168">
        <f>SUM(Z122:Z293)</f>
        <v>0</v>
      </c>
      <c r="AA121" s="163"/>
      <c r="AB121" s="168">
        <f>SUM(AB122:AB293)</f>
        <v>300.86035882000004</v>
      </c>
      <c r="AC121" s="163"/>
      <c r="AD121" s="169">
        <f>SUM(AD122:AD293)</f>
        <v>0</v>
      </c>
      <c r="AR121" s="170" t="s">
        <v>94</v>
      </c>
      <c r="AT121" s="171" t="s">
        <v>85</v>
      </c>
      <c r="AU121" s="171" t="s">
        <v>94</v>
      </c>
      <c r="AY121" s="170" t="s">
        <v>159</v>
      </c>
      <c r="BK121" s="172">
        <f>SUM(BK122:BK293)</f>
        <v>0</v>
      </c>
    </row>
    <row r="122" spans="2:65" s="1" customFormat="1" ht="38.25" customHeight="1">
      <c r="B122" s="37"/>
      <c r="C122" s="174" t="s">
        <v>94</v>
      </c>
      <c r="D122" s="174" t="s">
        <v>160</v>
      </c>
      <c r="E122" s="175" t="s">
        <v>180</v>
      </c>
      <c r="F122" s="286" t="s">
        <v>181</v>
      </c>
      <c r="G122" s="286"/>
      <c r="H122" s="286"/>
      <c r="I122" s="286"/>
      <c r="J122" s="176" t="s">
        <v>182</v>
      </c>
      <c r="K122" s="177">
        <v>7196</v>
      </c>
      <c r="L122" s="178">
        <v>0</v>
      </c>
      <c r="M122" s="287">
        <v>0</v>
      </c>
      <c r="N122" s="288"/>
      <c r="O122" s="288"/>
      <c r="P122" s="277">
        <f>ROUND(V122*K122,2)</f>
        <v>0</v>
      </c>
      <c r="Q122" s="277"/>
      <c r="R122" s="39"/>
      <c r="T122" s="179" t="s">
        <v>23</v>
      </c>
      <c r="U122" s="46" t="s">
        <v>49</v>
      </c>
      <c r="V122" s="126">
        <f>L122+M122</f>
        <v>0</v>
      </c>
      <c r="W122" s="126">
        <f>ROUND(L122*K122,2)</f>
        <v>0</v>
      </c>
      <c r="X122" s="126">
        <f>ROUND(M122*K122,2)</f>
        <v>0</v>
      </c>
      <c r="Y122" s="38"/>
      <c r="Z122" s="180">
        <f>Y122*K122</f>
        <v>0</v>
      </c>
      <c r="AA122" s="180">
        <v>0</v>
      </c>
      <c r="AB122" s="180">
        <f>AA122*K122</f>
        <v>0</v>
      </c>
      <c r="AC122" s="180">
        <v>0</v>
      </c>
      <c r="AD122" s="181">
        <f>AC122*K122</f>
        <v>0</v>
      </c>
      <c r="AR122" s="20" t="s">
        <v>169</v>
      </c>
      <c r="AT122" s="20" t="s">
        <v>160</v>
      </c>
      <c r="AU122" s="20" t="s">
        <v>116</v>
      </c>
      <c r="AY122" s="20" t="s">
        <v>159</v>
      </c>
      <c r="BE122" s="113">
        <f>IF(U122="základní",P122,0)</f>
        <v>0</v>
      </c>
      <c r="BF122" s="113">
        <f>IF(U122="snížená",P122,0)</f>
        <v>0</v>
      </c>
      <c r="BG122" s="113">
        <f>IF(U122="zákl. přenesená",P122,0)</f>
        <v>0</v>
      </c>
      <c r="BH122" s="113">
        <f>IF(U122="sníž. přenesená",P122,0)</f>
        <v>0</v>
      </c>
      <c r="BI122" s="113">
        <f>IF(U122="nulová",P122,0)</f>
        <v>0</v>
      </c>
      <c r="BJ122" s="20" t="s">
        <v>94</v>
      </c>
      <c r="BK122" s="113">
        <f>ROUND(V122*K122,2)</f>
        <v>0</v>
      </c>
      <c r="BL122" s="20" t="s">
        <v>169</v>
      </c>
      <c r="BM122" s="20" t="s">
        <v>438</v>
      </c>
    </row>
    <row r="123" spans="2:65" s="11" customFormat="1" ht="16.5" customHeight="1">
      <c r="B123" s="190"/>
      <c r="C123" s="191"/>
      <c r="D123" s="191"/>
      <c r="E123" s="192" t="s">
        <v>23</v>
      </c>
      <c r="F123" s="313" t="s">
        <v>439</v>
      </c>
      <c r="G123" s="314"/>
      <c r="H123" s="314"/>
      <c r="I123" s="314"/>
      <c r="J123" s="191"/>
      <c r="K123" s="193">
        <v>7196</v>
      </c>
      <c r="L123" s="191"/>
      <c r="M123" s="191"/>
      <c r="N123" s="191"/>
      <c r="O123" s="191"/>
      <c r="P123" s="191"/>
      <c r="Q123" s="191"/>
      <c r="R123" s="194"/>
      <c r="T123" s="195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6"/>
      <c r="AT123" s="197" t="s">
        <v>167</v>
      </c>
      <c r="AU123" s="197" t="s">
        <v>116</v>
      </c>
      <c r="AV123" s="11" t="s">
        <v>116</v>
      </c>
      <c r="AW123" s="11" t="s">
        <v>7</v>
      </c>
      <c r="AX123" s="11" t="s">
        <v>86</v>
      </c>
      <c r="AY123" s="197" t="s">
        <v>159</v>
      </c>
    </row>
    <row r="124" spans="2:65" s="12" customFormat="1" ht="16.5" customHeight="1">
      <c r="B124" s="198"/>
      <c r="C124" s="199"/>
      <c r="D124" s="199"/>
      <c r="E124" s="200" t="s">
        <v>23</v>
      </c>
      <c r="F124" s="284" t="s">
        <v>168</v>
      </c>
      <c r="G124" s="285"/>
      <c r="H124" s="285"/>
      <c r="I124" s="285"/>
      <c r="J124" s="199"/>
      <c r="K124" s="201">
        <v>7196</v>
      </c>
      <c r="L124" s="199"/>
      <c r="M124" s="199"/>
      <c r="N124" s="199"/>
      <c r="O124" s="199"/>
      <c r="P124" s="199"/>
      <c r="Q124" s="199"/>
      <c r="R124" s="202"/>
      <c r="T124" s="203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204"/>
      <c r="AT124" s="205" t="s">
        <v>167</v>
      </c>
      <c r="AU124" s="205" t="s">
        <v>116</v>
      </c>
      <c r="AV124" s="12" t="s">
        <v>169</v>
      </c>
      <c r="AW124" s="12" t="s">
        <v>7</v>
      </c>
      <c r="AX124" s="12" t="s">
        <v>94</v>
      </c>
      <c r="AY124" s="205" t="s">
        <v>159</v>
      </c>
    </row>
    <row r="125" spans="2:65" s="1" customFormat="1" ht="38.25" customHeight="1">
      <c r="B125" s="37"/>
      <c r="C125" s="174" t="s">
        <v>116</v>
      </c>
      <c r="D125" s="174" t="s">
        <v>160</v>
      </c>
      <c r="E125" s="175" t="s">
        <v>185</v>
      </c>
      <c r="F125" s="286" t="s">
        <v>186</v>
      </c>
      <c r="G125" s="286"/>
      <c r="H125" s="286"/>
      <c r="I125" s="286"/>
      <c r="J125" s="176" t="s">
        <v>182</v>
      </c>
      <c r="K125" s="177">
        <v>1289</v>
      </c>
      <c r="L125" s="178">
        <v>0</v>
      </c>
      <c r="M125" s="287">
        <v>0</v>
      </c>
      <c r="N125" s="288"/>
      <c r="O125" s="288"/>
      <c r="P125" s="277">
        <f>ROUND(V125*K125,2)</f>
        <v>0</v>
      </c>
      <c r="Q125" s="277"/>
      <c r="R125" s="39"/>
      <c r="T125" s="179" t="s">
        <v>23</v>
      </c>
      <c r="U125" s="46" t="s">
        <v>49</v>
      </c>
      <c r="V125" s="126">
        <f>L125+M125</f>
        <v>0</v>
      </c>
      <c r="W125" s="126">
        <f>ROUND(L125*K125,2)</f>
        <v>0</v>
      </c>
      <c r="X125" s="126">
        <f>ROUND(M125*K125,2)</f>
        <v>0</v>
      </c>
      <c r="Y125" s="38"/>
      <c r="Z125" s="180">
        <f>Y125*K125</f>
        <v>0</v>
      </c>
      <c r="AA125" s="180">
        <v>0</v>
      </c>
      <c r="AB125" s="180">
        <f>AA125*K125</f>
        <v>0</v>
      </c>
      <c r="AC125" s="180">
        <v>0</v>
      </c>
      <c r="AD125" s="181">
        <f>AC125*K125</f>
        <v>0</v>
      </c>
      <c r="AR125" s="20" t="s">
        <v>169</v>
      </c>
      <c r="AT125" s="20" t="s">
        <v>160</v>
      </c>
      <c r="AU125" s="20" t="s">
        <v>116</v>
      </c>
      <c r="AY125" s="20" t="s">
        <v>159</v>
      </c>
      <c r="BE125" s="113">
        <f>IF(U125="základní",P125,0)</f>
        <v>0</v>
      </c>
      <c r="BF125" s="113">
        <f>IF(U125="snížená",P125,0)</f>
        <v>0</v>
      </c>
      <c r="BG125" s="113">
        <f>IF(U125="zákl. přenesená",P125,0)</f>
        <v>0</v>
      </c>
      <c r="BH125" s="113">
        <f>IF(U125="sníž. přenesená",P125,0)</f>
        <v>0</v>
      </c>
      <c r="BI125" s="113">
        <f>IF(U125="nulová",P125,0)</f>
        <v>0</v>
      </c>
      <c r="BJ125" s="20" t="s">
        <v>94</v>
      </c>
      <c r="BK125" s="113">
        <f>ROUND(V125*K125,2)</f>
        <v>0</v>
      </c>
      <c r="BL125" s="20" t="s">
        <v>169</v>
      </c>
      <c r="BM125" s="20" t="s">
        <v>440</v>
      </c>
    </row>
    <row r="126" spans="2:65" s="11" customFormat="1" ht="16.5" customHeight="1">
      <c r="B126" s="190"/>
      <c r="C126" s="191"/>
      <c r="D126" s="191"/>
      <c r="E126" s="192" t="s">
        <v>23</v>
      </c>
      <c r="F126" s="313" t="s">
        <v>441</v>
      </c>
      <c r="G126" s="314"/>
      <c r="H126" s="314"/>
      <c r="I126" s="314"/>
      <c r="J126" s="191"/>
      <c r="K126" s="193">
        <v>1289</v>
      </c>
      <c r="L126" s="191"/>
      <c r="M126" s="191"/>
      <c r="N126" s="191"/>
      <c r="O126" s="191"/>
      <c r="P126" s="191"/>
      <c r="Q126" s="191"/>
      <c r="R126" s="194"/>
      <c r="T126" s="195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6"/>
      <c r="AT126" s="197" t="s">
        <v>167</v>
      </c>
      <c r="AU126" s="197" t="s">
        <v>116</v>
      </c>
      <c r="AV126" s="11" t="s">
        <v>116</v>
      </c>
      <c r="AW126" s="11" t="s">
        <v>7</v>
      </c>
      <c r="AX126" s="11" t="s">
        <v>86</v>
      </c>
      <c r="AY126" s="197" t="s">
        <v>159</v>
      </c>
    </row>
    <row r="127" spans="2:65" s="12" customFormat="1" ht="16.5" customHeight="1">
      <c r="B127" s="198"/>
      <c r="C127" s="199"/>
      <c r="D127" s="199"/>
      <c r="E127" s="200" t="s">
        <v>23</v>
      </c>
      <c r="F127" s="284" t="s">
        <v>168</v>
      </c>
      <c r="G127" s="285"/>
      <c r="H127" s="285"/>
      <c r="I127" s="285"/>
      <c r="J127" s="199"/>
      <c r="K127" s="201">
        <v>1289</v>
      </c>
      <c r="L127" s="199"/>
      <c r="M127" s="199"/>
      <c r="N127" s="199"/>
      <c r="O127" s="199"/>
      <c r="P127" s="199"/>
      <c r="Q127" s="199"/>
      <c r="R127" s="202"/>
      <c r="T127" s="203"/>
      <c r="U127" s="199"/>
      <c r="V127" s="199"/>
      <c r="W127" s="199"/>
      <c r="X127" s="199"/>
      <c r="Y127" s="199"/>
      <c r="Z127" s="199"/>
      <c r="AA127" s="199"/>
      <c r="AB127" s="199"/>
      <c r="AC127" s="199"/>
      <c r="AD127" s="204"/>
      <c r="AT127" s="205" t="s">
        <v>167</v>
      </c>
      <c r="AU127" s="205" t="s">
        <v>116</v>
      </c>
      <c r="AV127" s="12" t="s">
        <v>169</v>
      </c>
      <c r="AW127" s="12" t="s">
        <v>7</v>
      </c>
      <c r="AX127" s="12" t="s">
        <v>94</v>
      </c>
      <c r="AY127" s="205" t="s">
        <v>159</v>
      </c>
    </row>
    <row r="128" spans="2:65" s="1" customFormat="1" ht="25.5" customHeight="1">
      <c r="B128" s="37"/>
      <c r="C128" s="214" t="s">
        <v>189</v>
      </c>
      <c r="D128" s="214" t="s">
        <v>190</v>
      </c>
      <c r="E128" s="215" t="s">
        <v>191</v>
      </c>
      <c r="F128" s="315" t="s">
        <v>192</v>
      </c>
      <c r="G128" s="315"/>
      <c r="H128" s="315"/>
      <c r="I128" s="315"/>
      <c r="J128" s="216" t="s">
        <v>193</v>
      </c>
      <c r="K128" s="217">
        <v>106.214</v>
      </c>
      <c r="L128" s="218">
        <v>0</v>
      </c>
      <c r="M128" s="316"/>
      <c r="N128" s="316"/>
      <c r="O128" s="317"/>
      <c r="P128" s="277">
        <f>ROUND(V128*K128,2)</f>
        <v>0</v>
      </c>
      <c r="Q128" s="277"/>
      <c r="R128" s="39"/>
      <c r="T128" s="179" t="s">
        <v>23</v>
      </c>
      <c r="U128" s="46" t="s">
        <v>49</v>
      </c>
      <c r="V128" s="126">
        <f>L128+M128</f>
        <v>0</v>
      </c>
      <c r="W128" s="126">
        <f>ROUND(L128*K128,2)</f>
        <v>0</v>
      </c>
      <c r="X128" s="126">
        <f>ROUND(M128*K128,2)</f>
        <v>0</v>
      </c>
      <c r="Y128" s="38"/>
      <c r="Z128" s="180">
        <f>Y128*K128</f>
        <v>0</v>
      </c>
      <c r="AA128" s="180">
        <v>0</v>
      </c>
      <c r="AB128" s="180">
        <f>AA128*K128</f>
        <v>0</v>
      </c>
      <c r="AC128" s="180">
        <v>0</v>
      </c>
      <c r="AD128" s="181">
        <f>AC128*K128</f>
        <v>0</v>
      </c>
      <c r="AR128" s="20" t="s">
        <v>194</v>
      </c>
      <c r="AT128" s="20" t="s">
        <v>190</v>
      </c>
      <c r="AU128" s="20" t="s">
        <v>116</v>
      </c>
      <c r="AY128" s="20" t="s">
        <v>159</v>
      </c>
      <c r="BE128" s="113">
        <f>IF(U128="základní",P128,0)</f>
        <v>0</v>
      </c>
      <c r="BF128" s="113">
        <f>IF(U128="snížená",P128,0)</f>
        <v>0</v>
      </c>
      <c r="BG128" s="113">
        <f>IF(U128="zákl. přenesená",P128,0)</f>
        <v>0</v>
      </c>
      <c r="BH128" s="113">
        <f>IF(U128="sníž. přenesená",P128,0)</f>
        <v>0</v>
      </c>
      <c r="BI128" s="113">
        <f>IF(U128="nulová",P128,0)</f>
        <v>0</v>
      </c>
      <c r="BJ128" s="20" t="s">
        <v>94</v>
      </c>
      <c r="BK128" s="113">
        <f>ROUND(V128*K128,2)</f>
        <v>0</v>
      </c>
      <c r="BL128" s="20" t="s">
        <v>169</v>
      </c>
      <c r="BM128" s="20" t="s">
        <v>442</v>
      </c>
    </row>
    <row r="129" spans="2:65" s="11" customFormat="1" ht="16.5" customHeight="1">
      <c r="B129" s="190"/>
      <c r="C129" s="191"/>
      <c r="D129" s="191"/>
      <c r="E129" s="192" t="s">
        <v>23</v>
      </c>
      <c r="F129" s="313" t="s">
        <v>443</v>
      </c>
      <c r="G129" s="314"/>
      <c r="H129" s="314"/>
      <c r="I129" s="314"/>
      <c r="J129" s="191"/>
      <c r="K129" s="193">
        <v>106.214</v>
      </c>
      <c r="L129" s="191"/>
      <c r="M129" s="191"/>
      <c r="N129" s="191"/>
      <c r="O129" s="191"/>
      <c r="P129" s="191"/>
      <c r="Q129" s="191"/>
      <c r="R129" s="194"/>
      <c r="T129" s="195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6"/>
      <c r="AT129" s="197" t="s">
        <v>167</v>
      </c>
      <c r="AU129" s="197" t="s">
        <v>116</v>
      </c>
      <c r="AV129" s="11" t="s">
        <v>116</v>
      </c>
      <c r="AW129" s="11" t="s">
        <v>7</v>
      </c>
      <c r="AX129" s="11" t="s">
        <v>86</v>
      </c>
      <c r="AY129" s="197" t="s">
        <v>159</v>
      </c>
    </row>
    <row r="130" spans="2:65" s="12" customFormat="1" ht="16.5" customHeight="1">
      <c r="B130" s="198"/>
      <c r="C130" s="199"/>
      <c r="D130" s="199"/>
      <c r="E130" s="200" t="s">
        <v>23</v>
      </c>
      <c r="F130" s="284" t="s">
        <v>168</v>
      </c>
      <c r="G130" s="285"/>
      <c r="H130" s="285"/>
      <c r="I130" s="285"/>
      <c r="J130" s="199"/>
      <c r="K130" s="201">
        <v>106.214</v>
      </c>
      <c r="L130" s="199"/>
      <c r="M130" s="199"/>
      <c r="N130" s="199"/>
      <c r="O130" s="199"/>
      <c r="P130" s="199"/>
      <c r="Q130" s="199"/>
      <c r="R130" s="202"/>
      <c r="T130" s="203"/>
      <c r="U130" s="199"/>
      <c r="V130" s="199"/>
      <c r="W130" s="199"/>
      <c r="X130" s="199"/>
      <c r="Y130" s="199"/>
      <c r="Z130" s="199"/>
      <c r="AA130" s="199"/>
      <c r="AB130" s="199"/>
      <c r="AC130" s="199"/>
      <c r="AD130" s="204"/>
      <c r="AT130" s="205" t="s">
        <v>167</v>
      </c>
      <c r="AU130" s="205" t="s">
        <v>116</v>
      </c>
      <c r="AV130" s="12" t="s">
        <v>169</v>
      </c>
      <c r="AW130" s="12" t="s">
        <v>7</v>
      </c>
      <c r="AX130" s="12" t="s">
        <v>94</v>
      </c>
      <c r="AY130" s="205" t="s">
        <v>159</v>
      </c>
    </row>
    <row r="131" spans="2:65" s="1" customFormat="1" ht="38.25" customHeight="1">
      <c r="B131" s="37"/>
      <c r="C131" s="174" t="s">
        <v>169</v>
      </c>
      <c r="D131" s="174" t="s">
        <v>160</v>
      </c>
      <c r="E131" s="175" t="s">
        <v>197</v>
      </c>
      <c r="F131" s="286" t="s">
        <v>198</v>
      </c>
      <c r="G131" s="286"/>
      <c r="H131" s="286"/>
      <c r="I131" s="286"/>
      <c r="J131" s="176" t="s">
        <v>199</v>
      </c>
      <c r="K131" s="177">
        <v>977</v>
      </c>
      <c r="L131" s="178">
        <v>0</v>
      </c>
      <c r="M131" s="287">
        <v>0</v>
      </c>
      <c r="N131" s="288"/>
      <c r="O131" s="288"/>
      <c r="P131" s="277">
        <f>ROUND(V131*K131,2)</f>
        <v>0</v>
      </c>
      <c r="Q131" s="277"/>
      <c r="R131" s="39"/>
      <c r="T131" s="179" t="s">
        <v>23</v>
      </c>
      <c r="U131" s="46" t="s">
        <v>49</v>
      </c>
      <c r="V131" s="126">
        <f>L131+M131</f>
        <v>0</v>
      </c>
      <c r="W131" s="126">
        <f>ROUND(L131*K131,2)</f>
        <v>0</v>
      </c>
      <c r="X131" s="126">
        <f>ROUND(M131*K131,2)</f>
        <v>0</v>
      </c>
      <c r="Y131" s="38"/>
      <c r="Z131" s="180">
        <f>Y131*K131</f>
        <v>0</v>
      </c>
      <c r="AA131" s="180">
        <v>0</v>
      </c>
      <c r="AB131" s="180">
        <f>AA131*K131</f>
        <v>0</v>
      </c>
      <c r="AC131" s="180">
        <v>0</v>
      </c>
      <c r="AD131" s="181">
        <f>AC131*K131</f>
        <v>0</v>
      </c>
      <c r="AR131" s="20" t="s">
        <v>169</v>
      </c>
      <c r="AT131" s="20" t="s">
        <v>160</v>
      </c>
      <c r="AU131" s="20" t="s">
        <v>116</v>
      </c>
      <c r="AY131" s="20" t="s">
        <v>159</v>
      </c>
      <c r="BE131" s="113">
        <f>IF(U131="základní",P131,0)</f>
        <v>0</v>
      </c>
      <c r="BF131" s="113">
        <f>IF(U131="snížená",P131,0)</f>
        <v>0</v>
      </c>
      <c r="BG131" s="113">
        <f>IF(U131="zákl. přenesená",P131,0)</f>
        <v>0</v>
      </c>
      <c r="BH131" s="113">
        <f>IF(U131="sníž. přenesená",P131,0)</f>
        <v>0</v>
      </c>
      <c r="BI131" s="113">
        <f>IF(U131="nulová",P131,0)</f>
        <v>0</v>
      </c>
      <c r="BJ131" s="20" t="s">
        <v>94</v>
      </c>
      <c r="BK131" s="113">
        <f>ROUND(V131*K131,2)</f>
        <v>0</v>
      </c>
      <c r="BL131" s="20" t="s">
        <v>169</v>
      </c>
      <c r="BM131" s="20" t="s">
        <v>444</v>
      </c>
    </row>
    <row r="132" spans="2:65" s="11" customFormat="1" ht="16.5" customHeight="1">
      <c r="B132" s="190"/>
      <c r="C132" s="191"/>
      <c r="D132" s="191"/>
      <c r="E132" s="192" t="s">
        <v>23</v>
      </c>
      <c r="F132" s="313" t="s">
        <v>445</v>
      </c>
      <c r="G132" s="314"/>
      <c r="H132" s="314"/>
      <c r="I132" s="314"/>
      <c r="J132" s="191"/>
      <c r="K132" s="193">
        <v>977</v>
      </c>
      <c r="L132" s="191"/>
      <c r="M132" s="191"/>
      <c r="N132" s="191"/>
      <c r="O132" s="191"/>
      <c r="P132" s="191"/>
      <c r="Q132" s="191"/>
      <c r="R132" s="194"/>
      <c r="T132" s="195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6"/>
      <c r="AT132" s="197" t="s">
        <v>167</v>
      </c>
      <c r="AU132" s="197" t="s">
        <v>116</v>
      </c>
      <c r="AV132" s="11" t="s">
        <v>116</v>
      </c>
      <c r="AW132" s="11" t="s">
        <v>7</v>
      </c>
      <c r="AX132" s="11" t="s">
        <v>86</v>
      </c>
      <c r="AY132" s="197" t="s">
        <v>159</v>
      </c>
    </row>
    <row r="133" spans="2:65" s="12" customFormat="1" ht="16.5" customHeight="1">
      <c r="B133" s="198"/>
      <c r="C133" s="199"/>
      <c r="D133" s="199"/>
      <c r="E133" s="200" t="s">
        <v>23</v>
      </c>
      <c r="F133" s="284" t="s">
        <v>168</v>
      </c>
      <c r="G133" s="285"/>
      <c r="H133" s="285"/>
      <c r="I133" s="285"/>
      <c r="J133" s="199"/>
      <c r="K133" s="201">
        <v>977</v>
      </c>
      <c r="L133" s="199"/>
      <c r="M133" s="199"/>
      <c r="N133" s="199"/>
      <c r="O133" s="199"/>
      <c r="P133" s="199"/>
      <c r="Q133" s="199"/>
      <c r="R133" s="202"/>
      <c r="T133" s="203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204"/>
      <c r="AT133" s="205" t="s">
        <v>167</v>
      </c>
      <c r="AU133" s="205" t="s">
        <v>116</v>
      </c>
      <c r="AV133" s="12" t="s">
        <v>169</v>
      </c>
      <c r="AW133" s="12" t="s">
        <v>7</v>
      </c>
      <c r="AX133" s="12" t="s">
        <v>94</v>
      </c>
      <c r="AY133" s="205" t="s">
        <v>159</v>
      </c>
    </row>
    <row r="134" spans="2:65" s="1" customFormat="1" ht="16.5" customHeight="1">
      <c r="B134" s="37"/>
      <c r="C134" s="214" t="s">
        <v>158</v>
      </c>
      <c r="D134" s="214" t="s">
        <v>190</v>
      </c>
      <c r="E134" s="215" t="s">
        <v>202</v>
      </c>
      <c r="F134" s="315" t="s">
        <v>203</v>
      </c>
      <c r="G134" s="315"/>
      <c r="H134" s="315"/>
      <c r="I134" s="315"/>
      <c r="J134" s="216" t="s">
        <v>193</v>
      </c>
      <c r="K134" s="217">
        <v>85.253</v>
      </c>
      <c r="L134" s="218">
        <v>0</v>
      </c>
      <c r="M134" s="316"/>
      <c r="N134" s="316"/>
      <c r="O134" s="317"/>
      <c r="P134" s="277">
        <f>ROUND(V134*K134,2)</f>
        <v>0</v>
      </c>
      <c r="Q134" s="277"/>
      <c r="R134" s="39"/>
      <c r="T134" s="179" t="s">
        <v>23</v>
      </c>
      <c r="U134" s="46" t="s">
        <v>49</v>
      </c>
      <c r="V134" s="126">
        <f>L134+M134</f>
        <v>0</v>
      </c>
      <c r="W134" s="126">
        <f>ROUND(L134*K134,2)</f>
        <v>0</v>
      </c>
      <c r="X134" s="126">
        <f>ROUND(M134*K134,2)</f>
        <v>0</v>
      </c>
      <c r="Y134" s="38"/>
      <c r="Z134" s="180">
        <f>Y134*K134</f>
        <v>0</v>
      </c>
      <c r="AA134" s="180">
        <v>0</v>
      </c>
      <c r="AB134" s="180">
        <f>AA134*K134</f>
        <v>0</v>
      </c>
      <c r="AC134" s="180">
        <v>0</v>
      </c>
      <c r="AD134" s="181">
        <f>AC134*K134</f>
        <v>0</v>
      </c>
      <c r="AR134" s="20" t="s">
        <v>194</v>
      </c>
      <c r="AT134" s="20" t="s">
        <v>190</v>
      </c>
      <c r="AU134" s="20" t="s">
        <v>116</v>
      </c>
      <c r="AY134" s="20" t="s">
        <v>159</v>
      </c>
      <c r="BE134" s="113">
        <f>IF(U134="základní",P134,0)</f>
        <v>0</v>
      </c>
      <c r="BF134" s="113">
        <f>IF(U134="snížená",P134,0)</f>
        <v>0</v>
      </c>
      <c r="BG134" s="113">
        <f>IF(U134="zákl. přenesená",P134,0)</f>
        <v>0</v>
      </c>
      <c r="BH134" s="113">
        <f>IF(U134="sníž. přenesená",P134,0)</f>
        <v>0</v>
      </c>
      <c r="BI134" s="113">
        <f>IF(U134="nulová",P134,0)</f>
        <v>0</v>
      </c>
      <c r="BJ134" s="20" t="s">
        <v>94</v>
      </c>
      <c r="BK134" s="113">
        <f>ROUND(V134*K134,2)</f>
        <v>0</v>
      </c>
      <c r="BL134" s="20" t="s">
        <v>169</v>
      </c>
      <c r="BM134" s="20" t="s">
        <v>446</v>
      </c>
    </row>
    <row r="135" spans="2:65" s="10" customFormat="1" ht="16.5" customHeight="1">
      <c r="B135" s="182"/>
      <c r="C135" s="183"/>
      <c r="D135" s="183"/>
      <c r="E135" s="184" t="s">
        <v>23</v>
      </c>
      <c r="F135" s="280" t="s">
        <v>205</v>
      </c>
      <c r="G135" s="281"/>
      <c r="H135" s="281"/>
      <c r="I135" s="281"/>
      <c r="J135" s="183"/>
      <c r="K135" s="185" t="s">
        <v>23</v>
      </c>
      <c r="L135" s="183"/>
      <c r="M135" s="183"/>
      <c r="N135" s="183"/>
      <c r="O135" s="183"/>
      <c r="P135" s="183"/>
      <c r="Q135" s="183"/>
      <c r="R135" s="186"/>
      <c r="T135" s="187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8"/>
      <c r="AT135" s="189" t="s">
        <v>167</v>
      </c>
      <c r="AU135" s="189" t="s">
        <v>116</v>
      </c>
      <c r="AV135" s="10" t="s">
        <v>94</v>
      </c>
      <c r="AW135" s="10" t="s">
        <v>7</v>
      </c>
      <c r="AX135" s="10" t="s">
        <v>86</v>
      </c>
      <c r="AY135" s="189" t="s">
        <v>159</v>
      </c>
    </row>
    <row r="136" spans="2:65" s="10" customFormat="1" ht="16.5" customHeight="1">
      <c r="B136" s="182"/>
      <c r="C136" s="183"/>
      <c r="D136" s="183"/>
      <c r="E136" s="184" t="s">
        <v>23</v>
      </c>
      <c r="F136" s="311" t="s">
        <v>206</v>
      </c>
      <c r="G136" s="312"/>
      <c r="H136" s="312"/>
      <c r="I136" s="312"/>
      <c r="J136" s="183"/>
      <c r="K136" s="185" t="s">
        <v>23</v>
      </c>
      <c r="L136" s="183"/>
      <c r="M136" s="183"/>
      <c r="N136" s="183"/>
      <c r="O136" s="183"/>
      <c r="P136" s="183"/>
      <c r="Q136" s="183"/>
      <c r="R136" s="186"/>
      <c r="T136" s="187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8"/>
      <c r="AT136" s="189" t="s">
        <v>167</v>
      </c>
      <c r="AU136" s="189" t="s">
        <v>116</v>
      </c>
      <c r="AV136" s="10" t="s">
        <v>94</v>
      </c>
      <c r="AW136" s="10" t="s">
        <v>7</v>
      </c>
      <c r="AX136" s="10" t="s">
        <v>86</v>
      </c>
      <c r="AY136" s="189" t="s">
        <v>159</v>
      </c>
    </row>
    <row r="137" spans="2:65" s="10" customFormat="1" ht="16.5" customHeight="1">
      <c r="B137" s="182"/>
      <c r="C137" s="183"/>
      <c r="D137" s="183"/>
      <c r="E137" s="184" t="s">
        <v>23</v>
      </c>
      <c r="F137" s="311" t="s">
        <v>207</v>
      </c>
      <c r="G137" s="312"/>
      <c r="H137" s="312"/>
      <c r="I137" s="312"/>
      <c r="J137" s="183"/>
      <c r="K137" s="185" t="s">
        <v>23</v>
      </c>
      <c r="L137" s="183"/>
      <c r="M137" s="183"/>
      <c r="N137" s="183"/>
      <c r="O137" s="183"/>
      <c r="P137" s="183"/>
      <c r="Q137" s="183"/>
      <c r="R137" s="186"/>
      <c r="T137" s="187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8"/>
      <c r="AT137" s="189" t="s">
        <v>167</v>
      </c>
      <c r="AU137" s="189" t="s">
        <v>116</v>
      </c>
      <c r="AV137" s="10" t="s">
        <v>94</v>
      </c>
      <c r="AW137" s="10" t="s">
        <v>7</v>
      </c>
      <c r="AX137" s="10" t="s">
        <v>86</v>
      </c>
      <c r="AY137" s="189" t="s">
        <v>159</v>
      </c>
    </row>
    <row r="138" spans="2:65" s="10" customFormat="1" ht="16.5" customHeight="1">
      <c r="B138" s="182"/>
      <c r="C138" s="183"/>
      <c r="D138" s="183"/>
      <c r="E138" s="184" t="s">
        <v>23</v>
      </c>
      <c r="F138" s="311" t="s">
        <v>208</v>
      </c>
      <c r="G138" s="312"/>
      <c r="H138" s="312"/>
      <c r="I138" s="312"/>
      <c r="J138" s="183"/>
      <c r="K138" s="185" t="s">
        <v>23</v>
      </c>
      <c r="L138" s="183"/>
      <c r="M138" s="183"/>
      <c r="N138" s="183"/>
      <c r="O138" s="183"/>
      <c r="P138" s="183"/>
      <c r="Q138" s="183"/>
      <c r="R138" s="186"/>
      <c r="T138" s="187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8"/>
      <c r="AT138" s="189" t="s">
        <v>167</v>
      </c>
      <c r="AU138" s="189" t="s">
        <v>116</v>
      </c>
      <c r="AV138" s="10" t="s">
        <v>94</v>
      </c>
      <c r="AW138" s="10" t="s">
        <v>7</v>
      </c>
      <c r="AX138" s="10" t="s">
        <v>86</v>
      </c>
      <c r="AY138" s="189" t="s">
        <v>159</v>
      </c>
    </row>
    <row r="139" spans="2:65" s="10" customFormat="1" ht="16.5" customHeight="1">
      <c r="B139" s="182"/>
      <c r="C139" s="183"/>
      <c r="D139" s="183"/>
      <c r="E139" s="184" t="s">
        <v>23</v>
      </c>
      <c r="F139" s="311" t="s">
        <v>209</v>
      </c>
      <c r="G139" s="312"/>
      <c r="H139" s="312"/>
      <c r="I139" s="312"/>
      <c r="J139" s="183"/>
      <c r="K139" s="185" t="s">
        <v>23</v>
      </c>
      <c r="L139" s="183"/>
      <c r="M139" s="183"/>
      <c r="N139" s="183"/>
      <c r="O139" s="183"/>
      <c r="P139" s="183"/>
      <c r="Q139" s="183"/>
      <c r="R139" s="186"/>
      <c r="T139" s="187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8"/>
      <c r="AT139" s="189" t="s">
        <v>167</v>
      </c>
      <c r="AU139" s="189" t="s">
        <v>116</v>
      </c>
      <c r="AV139" s="10" t="s">
        <v>94</v>
      </c>
      <c r="AW139" s="10" t="s">
        <v>7</v>
      </c>
      <c r="AX139" s="10" t="s">
        <v>86</v>
      </c>
      <c r="AY139" s="189" t="s">
        <v>159</v>
      </c>
    </row>
    <row r="140" spans="2:65" s="10" customFormat="1" ht="16.5" customHeight="1">
      <c r="B140" s="182"/>
      <c r="C140" s="183"/>
      <c r="D140" s="183"/>
      <c r="E140" s="184" t="s">
        <v>23</v>
      </c>
      <c r="F140" s="311" t="s">
        <v>210</v>
      </c>
      <c r="G140" s="312"/>
      <c r="H140" s="312"/>
      <c r="I140" s="312"/>
      <c r="J140" s="183"/>
      <c r="K140" s="185" t="s">
        <v>23</v>
      </c>
      <c r="L140" s="183"/>
      <c r="M140" s="183"/>
      <c r="N140" s="183"/>
      <c r="O140" s="183"/>
      <c r="P140" s="183"/>
      <c r="Q140" s="183"/>
      <c r="R140" s="186"/>
      <c r="T140" s="187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8"/>
      <c r="AT140" s="189" t="s">
        <v>167</v>
      </c>
      <c r="AU140" s="189" t="s">
        <v>116</v>
      </c>
      <c r="AV140" s="10" t="s">
        <v>94</v>
      </c>
      <c r="AW140" s="10" t="s">
        <v>7</v>
      </c>
      <c r="AX140" s="10" t="s">
        <v>86</v>
      </c>
      <c r="AY140" s="189" t="s">
        <v>159</v>
      </c>
    </row>
    <row r="141" spans="2:65" s="11" customFormat="1" ht="16.5" customHeight="1">
      <c r="B141" s="190"/>
      <c r="C141" s="191"/>
      <c r="D141" s="191"/>
      <c r="E141" s="192" t="s">
        <v>23</v>
      </c>
      <c r="F141" s="282" t="s">
        <v>447</v>
      </c>
      <c r="G141" s="283"/>
      <c r="H141" s="283"/>
      <c r="I141" s="283"/>
      <c r="J141" s="191"/>
      <c r="K141" s="193">
        <v>58.71</v>
      </c>
      <c r="L141" s="191"/>
      <c r="M141" s="191"/>
      <c r="N141" s="191"/>
      <c r="O141" s="191"/>
      <c r="P141" s="191"/>
      <c r="Q141" s="191"/>
      <c r="R141" s="194"/>
      <c r="T141" s="195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6"/>
      <c r="AT141" s="197" t="s">
        <v>167</v>
      </c>
      <c r="AU141" s="197" t="s">
        <v>116</v>
      </c>
      <c r="AV141" s="11" t="s">
        <v>116</v>
      </c>
      <c r="AW141" s="11" t="s">
        <v>7</v>
      </c>
      <c r="AX141" s="11" t="s">
        <v>86</v>
      </c>
      <c r="AY141" s="197" t="s">
        <v>159</v>
      </c>
    </row>
    <row r="142" spans="2:65" s="11" customFormat="1" ht="16.5" customHeight="1">
      <c r="B142" s="190"/>
      <c r="C142" s="191"/>
      <c r="D142" s="191"/>
      <c r="E142" s="192" t="s">
        <v>23</v>
      </c>
      <c r="F142" s="282" t="s">
        <v>448</v>
      </c>
      <c r="G142" s="283"/>
      <c r="H142" s="283"/>
      <c r="I142" s="283"/>
      <c r="J142" s="191"/>
      <c r="K142" s="193">
        <v>16.48</v>
      </c>
      <c r="L142" s="191"/>
      <c r="M142" s="191"/>
      <c r="N142" s="191"/>
      <c r="O142" s="191"/>
      <c r="P142" s="191"/>
      <c r="Q142" s="191"/>
      <c r="R142" s="194"/>
      <c r="T142" s="195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6"/>
      <c r="AT142" s="197" t="s">
        <v>167</v>
      </c>
      <c r="AU142" s="197" t="s">
        <v>116</v>
      </c>
      <c r="AV142" s="11" t="s">
        <v>116</v>
      </c>
      <c r="AW142" s="11" t="s">
        <v>7</v>
      </c>
      <c r="AX142" s="11" t="s">
        <v>86</v>
      </c>
      <c r="AY142" s="197" t="s">
        <v>159</v>
      </c>
    </row>
    <row r="143" spans="2:65" s="11" customFormat="1" ht="16.5" customHeight="1">
      <c r="B143" s="190"/>
      <c r="C143" s="191"/>
      <c r="D143" s="191"/>
      <c r="E143" s="192" t="s">
        <v>23</v>
      </c>
      <c r="F143" s="282" t="s">
        <v>449</v>
      </c>
      <c r="G143" s="283"/>
      <c r="H143" s="283"/>
      <c r="I143" s="283"/>
      <c r="J143" s="191"/>
      <c r="K143" s="193">
        <v>10.063000000000001</v>
      </c>
      <c r="L143" s="191"/>
      <c r="M143" s="191"/>
      <c r="N143" s="191"/>
      <c r="O143" s="191"/>
      <c r="P143" s="191"/>
      <c r="Q143" s="191"/>
      <c r="R143" s="194"/>
      <c r="T143" s="195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6"/>
      <c r="AT143" s="197" t="s">
        <v>167</v>
      </c>
      <c r="AU143" s="197" t="s">
        <v>116</v>
      </c>
      <c r="AV143" s="11" t="s">
        <v>116</v>
      </c>
      <c r="AW143" s="11" t="s">
        <v>7</v>
      </c>
      <c r="AX143" s="11" t="s">
        <v>86</v>
      </c>
      <c r="AY143" s="197" t="s">
        <v>159</v>
      </c>
    </row>
    <row r="144" spans="2:65" s="12" customFormat="1" ht="16.5" customHeight="1">
      <c r="B144" s="198"/>
      <c r="C144" s="199"/>
      <c r="D144" s="199"/>
      <c r="E144" s="200" t="s">
        <v>23</v>
      </c>
      <c r="F144" s="284" t="s">
        <v>168</v>
      </c>
      <c r="G144" s="285"/>
      <c r="H144" s="285"/>
      <c r="I144" s="285"/>
      <c r="J144" s="199"/>
      <c r="K144" s="201">
        <v>85.253</v>
      </c>
      <c r="L144" s="199"/>
      <c r="M144" s="199"/>
      <c r="N144" s="199"/>
      <c r="O144" s="199"/>
      <c r="P144" s="199"/>
      <c r="Q144" s="199"/>
      <c r="R144" s="202"/>
      <c r="T144" s="203"/>
      <c r="U144" s="199"/>
      <c r="V144" s="199"/>
      <c r="W144" s="199"/>
      <c r="X144" s="199"/>
      <c r="Y144" s="199"/>
      <c r="Z144" s="199"/>
      <c r="AA144" s="199"/>
      <c r="AB144" s="199"/>
      <c r="AC144" s="199"/>
      <c r="AD144" s="204"/>
      <c r="AT144" s="205" t="s">
        <v>167</v>
      </c>
      <c r="AU144" s="205" t="s">
        <v>116</v>
      </c>
      <c r="AV144" s="12" t="s">
        <v>169</v>
      </c>
      <c r="AW144" s="12" t="s">
        <v>7</v>
      </c>
      <c r="AX144" s="12" t="s">
        <v>94</v>
      </c>
      <c r="AY144" s="205" t="s">
        <v>159</v>
      </c>
    </row>
    <row r="145" spans="2:65" s="1" customFormat="1" ht="38.25" customHeight="1">
      <c r="B145" s="37"/>
      <c r="C145" s="174" t="s">
        <v>214</v>
      </c>
      <c r="D145" s="174" t="s">
        <v>160</v>
      </c>
      <c r="E145" s="175" t="s">
        <v>215</v>
      </c>
      <c r="F145" s="286" t="s">
        <v>216</v>
      </c>
      <c r="G145" s="286"/>
      <c r="H145" s="286"/>
      <c r="I145" s="286"/>
      <c r="J145" s="176" t="s">
        <v>199</v>
      </c>
      <c r="K145" s="177">
        <v>256</v>
      </c>
      <c r="L145" s="178">
        <v>0</v>
      </c>
      <c r="M145" s="287">
        <v>0</v>
      </c>
      <c r="N145" s="288"/>
      <c r="O145" s="288"/>
      <c r="P145" s="277">
        <f>ROUND(V145*K145,2)</f>
        <v>0</v>
      </c>
      <c r="Q145" s="277"/>
      <c r="R145" s="39"/>
      <c r="T145" s="179" t="s">
        <v>23</v>
      </c>
      <c r="U145" s="46" t="s">
        <v>49</v>
      </c>
      <c r="V145" s="126">
        <f>L145+M145</f>
        <v>0</v>
      </c>
      <c r="W145" s="126">
        <f>ROUND(L145*K145,2)</f>
        <v>0</v>
      </c>
      <c r="X145" s="126">
        <f>ROUND(M145*K145,2)</f>
        <v>0</v>
      </c>
      <c r="Y145" s="38"/>
      <c r="Z145" s="180">
        <f>Y145*K145</f>
        <v>0</v>
      </c>
      <c r="AA145" s="180">
        <v>0</v>
      </c>
      <c r="AB145" s="180">
        <f>AA145*K145</f>
        <v>0</v>
      </c>
      <c r="AC145" s="180">
        <v>0</v>
      </c>
      <c r="AD145" s="181">
        <f>AC145*K145</f>
        <v>0</v>
      </c>
      <c r="AR145" s="20" t="s">
        <v>169</v>
      </c>
      <c r="AT145" s="20" t="s">
        <v>160</v>
      </c>
      <c r="AU145" s="20" t="s">
        <v>116</v>
      </c>
      <c r="AY145" s="20" t="s">
        <v>159</v>
      </c>
      <c r="BE145" s="113">
        <f>IF(U145="základní",P145,0)</f>
        <v>0</v>
      </c>
      <c r="BF145" s="113">
        <f>IF(U145="snížená",P145,0)</f>
        <v>0</v>
      </c>
      <c r="BG145" s="113">
        <f>IF(U145="zákl. přenesená",P145,0)</f>
        <v>0</v>
      </c>
      <c r="BH145" s="113">
        <f>IF(U145="sníž. přenesená",P145,0)</f>
        <v>0</v>
      </c>
      <c r="BI145" s="113">
        <f>IF(U145="nulová",P145,0)</f>
        <v>0</v>
      </c>
      <c r="BJ145" s="20" t="s">
        <v>94</v>
      </c>
      <c r="BK145" s="113">
        <f>ROUND(V145*K145,2)</f>
        <v>0</v>
      </c>
      <c r="BL145" s="20" t="s">
        <v>169</v>
      </c>
      <c r="BM145" s="20" t="s">
        <v>450</v>
      </c>
    </row>
    <row r="146" spans="2:65" s="11" customFormat="1" ht="16.5" customHeight="1">
      <c r="B146" s="190"/>
      <c r="C146" s="191"/>
      <c r="D146" s="191"/>
      <c r="E146" s="192" t="s">
        <v>23</v>
      </c>
      <c r="F146" s="313" t="s">
        <v>451</v>
      </c>
      <c r="G146" s="314"/>
      <c r="H146" s="314"/>
      <c r="I146" s="314"/>
      <c r="J146" s="191"/>
      <c r="K146" s="193">
        <v>256</v>
      </c>
      <c r="L146" s="191"/>
      <c r="M146" s="191"/>
      <c r="N146" s="191"/>
      <c r="O146" s="191"/>
      <c r="P146" s="191"/>
      <c r="Q146" s="191"/>
      <c r="R146" s="194"/>
      <c r="T146" s="195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6"/>
      <c r="AT146" s="197" t="s">
        <v>167</v>
      </c>
      <c r="AU146" s="197" t="s">
        <v>116</v>
      </c>
      <c r="AV146" s="11" t="s">
        <v>116</v>
      </c>
      <c r="AW146" s="11" t="s">
        <v>7</v>
      </c>
      <c r="AX146" s="11" t="s">
        <v>86</v>
      </c>
      <c r="AY146" s="197" t="s">
        <v>159</v>
      </c>
    </row>
    <row r="147" spans="2:65" s="12" customFormat="1" ht="16.5" customHeight="1">
      <c r="B147" s="198"/>
      <c r="C147" s="199"/>
      <c r="D147" s="199"/>
      <c r="E147" s="200" t="s">
        <v>23</v>
      </c>
      <c r="F147" s="284" t="s">
        <v>168</v>
      </c>
      <c r="G147" s="285"/>
      <c r="H147" s="285"/>
      <c r="I147" s="285"/>
      <c r="J147" s="199"/>
      <c r="K147" s="201">
        <v>256</v>
      </c>
      <c r="L147" s="199"/>
      <c r="M147" s="199"/>
      <c r="N147" s="199"/>
      <c r="O147" s="199"/>
      <c r="P147" s="199"/>
      <c r="Q147" s="199"/>
      <c r="R147" s="202"/>
      <c r="T147" s="203"/>
      <c r="U147" s="199"/>
      <c r="V147" s="199"/>
      <c r="W147" s="199"/>
      <c r="X147" s="199"/>
      <c r="Y147" s="199"/>
      <c r="Z147" s="199"/>
      <c r="AA147" s="199"/>
      <c r="AB147" s="199"/>
      <c r="AC147" s="199"/>
      <c r="AD147" s="204"/>
      <c r="AT147" s="205" t="s">
        <v>167</v>
      </c>
      <c r="AU147" s="205" t="s">
        <v>116</v>
      </c>
      <c r="AV147" s="12" t="s">
        <v>169</v>
      </c>
      <c r="AW147" s="12" t="s">
        <v>7</v>
      </c>
      <c r="AX147" s="12" t="s">
        <v>94</v>
      </c>
      <c r="AY147" s="205" t="s">
        <v>159</v>
      </c>
    </row>
    <row r="148" spans="2:65" s="1" customFormat="1" ht="38.25" customHeight="1">
      <c r="B148" s="37"/>
      <c r="C148" s="174" t="s">
        <v>219</v>
      </c>
      <c r="D148" s="174" t="s">
        <v>160</v>
      </c>
      <c r="E148" s="175" t="s">
        <v>220</v>
      </c>
      <c r="F148" s="286" t="s">
        <v>221</v>
      </c>
      <c r="G148" s="286"/>
      <c r="H148" s="286"/>
      <c r="I148" s="286"/>
      <c r="J148" s="176" t="s">
        <v>199</v>
      </c>
      <c r="K148" s="177">
        <v>114</v>
      </c>
      <c r="L148" s="178">
        <v>0</v>
      </c>
      <c r="M148" s="287">
        <v>0</v>
      </c>
      <c r="N148" s="288"/>
      <c r="O148" s="288"/>
      <c r="P148" s="277">
        <f>ROUND(V148*K148,2)</f>
        <v>0</v>
      </c>
      <c r="Q148" s="277"/>
      <c r="R148" s="39"/>
      <c r="T148" s="179" t="s">
        <v>23</v>
      </c>
      <c r="U148" s="46" t="s">
        <v>49</v>
      </c>
      <c r="V148" s="126">
        <f>L148+M148</f>
        <v>0</v>
      </c>
      <c r="W148" s="126">
        <f>ROUND(L148*K148,2)</f>
        <v>0</v>
      </c>
      <c r="X148" s="126">
        <f>ROUND(M148*K148,2)</f>
        <v>0</v>
      </c>
      <c r="Y148" s="38"/>
      <c r="Z148" s="180">
        <f>Y148*K148</f>
        <v>0</v>
      </c>
      <c r="AA148" s="180">
        <v>0</v>
      </c>
      <c r="AB148" s="180">
        <f>AA148*K148</f>
        <v>0</v>
      </c>
      <c r="AC148" s="180">
        <v>0</v>
      </c>
      <c r="AD148" s="181">
        <f>AC148*K148</f>
        <v>0</v>
      </c>
      <c r="AR148" s="20" t="s">
        <v>169</v>
      </c>
      <c r="AT148" s="20" t="s">
        <v>160</v>
      </c>
      <c r="AU148" s="20" t="s">
        <v>116</v>
      </c>
      <c r="AY148" s="20" t="s">
        <v>159</v>
      </c>
      <c r="BE148" s="113">
        <f>IF(U148="základní",P148,0)</f>
        <v>0</v>
      </c>
      <c r="BF148" s="113">
        <f>IF(U148="snížená",P148,0)</f>
        <v>0</v>
      </c>
      <c r="BG148" s="113">
        <f>IF(U148="zákl. přenesená",P148,0)</f>
        <v>0</v>
      </c>
      <c r="BH148" s="113">
        <f>IF(U148="sníž. přenesená",P148,0)</f>
        <v>0</v>
      </c>
      <c r="BI148" s="113">
        <f>IF(U148="nulová",P148,0)</f>
        <v>0</v>
      </c>
      <c r="BJ148" s="20" t="s">
        <v>94</v>
      </c>
      <c r="BK148" s="113">
        <f>ROUND(V148*K148,2)</f>
        <v>0</v>
      </c>
      <c r="BL148" s="20" t="s">
        <v>169</v>
      </c>
      <c r="BM148" s="20" t="s">
        <v>452</v>
      </c>
    </row>
    <row r="149" spans="2:65" s="11" customFormat="1" ht="16.5" customHeight="1">
      <c r="B149" s="190"/>
      <c r="C149" s="191"/>
      <c r="D149" s="191"/>
      <c r="E149" s="192" t="s">
        <v>23</v>
      </c>
      <c r="F149" s="313" t="s">
        <v>453</v>
      </c>
      <c r="G149" s="314"/>
      <c r="H149" s="314"/>
      <c r="I149" s="314"/>
      <c r="J149" s="191"/>
      <c r="K149" s="193">
        <v>24</v>
      </c>
      <c r="L149" s="191"/>
      <c r="M149" s="191"/>
      <c r="N149" s="191"/>
      <c r="O149" s="191"/>
      <c r="P149" s="191"/>
      <c r="Q149" s="191"/>
      <c r="R149" s="194"/>
      <c r="T149" s="195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6"/>
      <c r="AT149" s="197" t="s">
        <v>167</v>
      </c>
      <c r="AU149" s="197" t="s">
        <v>116</v>
      </c>
      <c r="AV149" s="11" t="s">
        <v>116</v>
      </c>
      <c r="AW149" s="11" t="s">
        <v>7</v>
      </c>
      <c r="AX149" s="11" t="s">
        <v>86</v>
      </c>
      <c r="AY149" s="197" t="s">
        <v>159</v>
      </c>
    </row>
    <row r="150" spans="2:65" s="11" customFormat="1" ht="16.5" customHeight="1">
      <c r="B150" s="190"/>
      <c r="C150" s="191"/>
      <c r="D150" s="191"/>
      <c r="E150" s="192" t="s">
        <v>23</v>
      </c>
      <c r="F150" s="282" t="s">
        <v>454</v>
      </c>
      <c r="G150" s="283"/>
      <c r="H150" s="283"/>
      <c r="I150" s="283"/>
      <c r="J150" s="191"/>
      <c r="K150" s="193">
        <v>90</v>
      </c>
      <c r="L150" s="191"/>
      <c r="M150" s="191"/>
      <c r="N150" s="191"/>
      <c r="O150" s="191"/>
      <c r="P150" s="191"/>
      <c r="Q150" s="191"/>
      <c r="R150" s="194"/>
      <c r="T150" s="195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6"/>
      <c r="AT150" s="197" t="s">
        <v>167</v>
      </c>
      <c r="AU150" s="197" t="s">
        <v>116</v>
      </c>
      <c r="AV150" s="11" t="s">
        <v>116</v>
      </c>
      <c r="AW150" s="11" t="s">
        <v>7</v>
      </c>
      <c r="AX150" s="11" t="s">
        <v>86</v>
      </c>
      <c r="AY150" s="197" t="s">
        <v>159</v>
      </c>
    </row>
    <row r="151" spans="2:65" s="12" customFormat="1" ht="16.5" customHeight="1">
      <c r="B151" s="198"/>
      <c r="C151" s="199"/>
      <c r="D151" s="199"/>
      <c r="E151" s="200" t="s">
        <v>23</v>
      </c>
      <c r="F151" s="284" t="s">
        <v>168</v>
      </c>
      <c r="G151" s="285"/>
      <c r="H151" s="285"/>
      <c r="I151" s="285"/>
      <c r="J151" s="199"/>
      <c r="K151" s="201">
        <v>114</v>
      </c>
      <c r="L151" s="199"/>
      <c r="M151" s="199"/>
      <c r="N151" s="199"/>
      <c r="O151" s="199"/>
      <c r="P151" s="199"/>
      <c r="Q151" s="199"/>
      <c r="R151" s="202"/>
      <c r="T151" s="203"/>
      <c r="U151" s="199"/>
      <c r="V151" s="199"/>
      <c r="W151" s="199"/>
      <c r="X151" s="199"/>
      <c r="Y151" s="199"/>
      <c r="Z151" s="199"/>
      <c r="AA151" s="199"/>
      <c r="AB151" s="199"/>
      <c r="AC151" s="199"/>
      <c r="AD151" s="204"/>
      <c r="AT151" s="205" t="s">
        <v>167</v>
      </c>
      <c r="AU151" s="205" t="s">
        <v>116</v>
      </c>
      <c r="AV151" s="12" t="s">
        <v>169</v>
      </c>
      <c r="AW151" s="12" t="s">
        <v>7</v>
      </c>
      <c r="AX151" s="12" t="s">
        <v>94</v>
      </c>
      <c r="AY151" s="205" t="s">
        <v>159</v>
      </c>
    </row>
    <row r="152" spans="2:65" s="10" customFormat="1" ht="16.5" customHeight="1">
      <c r="B152" s="182"/>
      <c r="C152" s="183"/>
      <c r="D152" s="183"/>
      <c r="E152" s="184" t="s">
        <v>23</v>
      </c>
      <c r="F152" s="311" t="s">
        <v>225</v>
      </c>
      <c r="G152" s="312"/>
      <c r="H152" s="312"/>
      <c r="I152" s="312"/>
      <c r="J152" s="183"/>
      <c r="K152" s="185" t="s">
        <v>23</v>
      </c>
      <c r="L152" s="183"/>
      <c r="M152" s="183"/>
      <c r="N152" s="183"/>
      <c r="O152" s="183"/>
      <c r="P152" s="183"/>
      <c r="Q152" s="183"/>
      <c r="R152" s="186"/>
      <c r="T152" s="187"/>
      <c r="U152" s="183"/>
      <c r="V152" s="183"/>
      <c r="W152" s="183"/>
      <c r="X152" s="183"/>
      <c r="Y152" s="183"/>
      <c r="Z152" s="183"/>
      <c r="AA152" s="183"/>
      <c r="AB152" s="183"/>
      <c r="AC152" s="183"/>
      <c r="AD152" s="188"/>
      <c r="AT152" s="189" t="s">
        <v>167</v>
      </c>
      <c r="AU152" s="189" t="s">
        <v>116</v>
      </c>
      <c r="AV152" s="10" t="s">
        <v>94</v>
      </c>
      <c r="AW152" s="10" t="s">
        <v>7</v>
      </c>
      <c r="AX152" s="10" t="s">
        <v>86</v>
      </c>
      <c r="AY152" s="189" t="s">
        <v>159</v>
      </c>
    </row>
    <row r="153" spans="2:65" s="1" customFormat="1" ht="25.5" customHeight="1">
      <c r="B153" s="37"/>
      <c r="C153" s="174" t="s">
        <v>194</v>
      </c>
      <c r="D153" s="174" t="s">
        <v>160</v>
      </c>
      <c r="E153" s="175" t="s">
        <v>226</v>
      </c>
      <c r="F153" s="286" t="s">
        <v>227</v>
      </c>
      <c r="G153" s="286"/>
      <c r="H153" s="286"/>
      <c r="I153" s="286"/>
      <c r="J153" s="176" t="s">
        <v>182</v>
      </c>
      <c r="K153" s="177">
        <v>1289</v>
      </c>
      <c r="L153" s="178">
        <v>0</v>
      </c>
      <c r="M153" s="287">
        <v>0</v>
      </c>
      <c r="N153" s="288"/>
      <c r="O153" s="288"/>
      <c r="P153" s="277">
        <f>ROUND(V153*K153,2)</f>
        <v>0</v>
      </c>
      <c r="Q153" s="277"/>
      <c r="R153" s="39"/>
      <c r="T153" s="179" t="s">
        <v>23</v>
      </c>
      <c r="U153" s="46" t="s">
        <v>49</v>
      </c>
      <c r="V153" s="126">
        <f>L153+M153</f>
        <v>0</v>
      </c>
      <c r="W153" s="126">
        <f>ROUND(L153*K153,2)</f>
        <v>0</v>
      </c>
      <c r="X153" s="126">
        <f>ROUND(M153*K153,2)</f>
        <v>0</v>
      </c>
      <c r="Y153" s="38"/>
      <c r="Z153" s="180">
        <f>Y153*K153</f>
        <v>0</v>
      </c>
      <c r="AA153" s="180">
        <v>0</v>
      </c>
      <c r="AB153" s="180">
        <f>AA153*K153</f>
        <v>0</v>
      </c>
      <c r="AC153" s="180">
        <v>0</v>
      </c>
      <c r="AD153" s="181">
        <f>AC153*K153</f>
        <v>0</v>
      </c>
      <c r="AR153" s="20" t="s">
        <v>169</v>
      </c>
      <c r="AT153" s="20" t="s">
        <v>160</v>
      </c>
      <c r="AU153" s="20" t="s">
        <v>116</v>
      </c>
      <c r="AY153" s="20" t="s">
        <v>159</v>
      </c>
      <c r="BE153" s="113">
        <f>IF(U153="základní",P153,0)</f>
        <v>0</v>
      </c>
      <c r="BF153" s="113">
        <f>IF(U153="snížená",P153,0)</f>
        <v>0</v>
      </c>
      <c r="BG153" s="113">
        <f>IF(U153="zákl. přenesená",P153,0)</f>
        <v>0</v>
      </c>
      <c r="BH153" s="113">
        <f>IF(U153="sníž. přenesená",P153,0)</f>
        <v>0</v>
      </c>
      <c r="BI153" s="113">
        <f>IF(U153="nulová",P153,0)</f>
        <v>0</v>
      </c>
      <c r="BJ153" s="20" t="s">
        <v>94</v>
      </c>
      <c r="BK153" s="113">
        <f>ROUND(V153*K153,2)</f>
        <v>0</v>
      </c>
      <c r="BL153" s="20" t="s">
        <v>169</v>
      </c>
      <c r="BM153" s="20" t="s">
        <v>455</v>
      </c>
    </row>
    <row r="154" spans="2:65" s="11" customFormat="1" ht="25.5" customHeight="1">
      <c r="B154" s="190"/>
      <c r="C154" s="191"/>
      <c r="D154" s="191"/>
      <c r="E154" s="192" t="s">
        <v>23</v>
      </c>
      <c r="F154" s="313" t="s">
        <v>456</v>
      </c>
      <c r="G154" s="314"/>
      <c r="H154" s="314"/>
      <c r="I154" s="314"/>
      <c r="J154" s="191"/>
      <c r="K154" s="193">
        <v>1289</v>
      </c>
      <c r="L154" s="191"/>
      <c r="M154" s="191"/>
      <c r="N154" s="191"/>
      <c r="O154" s="191"/>
      <c r="P154" s="191"/>
      <c r="Q154" s="191"/>
      <c r="R154" s="194"/>
      <c r="T154" s="195"/>
      <c r="U154" s="191"/>
      <c r="V154" s="191"/>
      <c r="W154" s="191"/>
      <c r="X154" s="191"/>
      <c r="Y154" s="191"/>
      <c r="Z154" s="191"/>
      <c r="AA154" s="191"/>
      <c r="AB154" s="191"/>
      <c r="AC154" s="191"/>
      <c r="AD154" s="196"/>
      <c r="AT154" s="197" t="s">
        <v>167</v>
      </c>
      <c r="AU154" s="197" t="s">
        <v>116</v>
      </c>
      <c r="AV154" s="11" t="s">
        <v>116</v>
      </c>
      <c r="AW154" s="11" t="s">
        <v>7</v>
      </c>
      <c r="AX154" s="11" t="s">
        <v>86</v>
      </c>
      <c r="AY154" s="197" t="s">
        <v>159</v>
      </c>
    </row>
    <row r="155" spans="2:65" s="12" customFormat="1" ht="16.5" customHeight="1">
      <c r="B155" s="198"/>
      <c r="C155" s="199"/>
      <c r="D155" s="199"/>
      <c r="E155" s="200" t="s">
        <v>23</v>
      </c>
      <c r="F155" s="284" t="s">
        <v>168</v>
      </c>
      <c r="G155" s="285"/>
      <c r="H155" s="285"/>
      <c r="I155" s="285"/>
      <c r="J155" s="199"/>
      <c r="K155" s="201">
        <v>1289</v>
      </c>
      <c r="L155" s="199"/>
      <c r="M155" s="199"/>
      <c r="N155" s="199"/>
      <c r="O155" s="199"/>
      <c r="P155" s="199"/>
      <c r="Q155" s="199"/>
      <c r="R155" s="202"/>
      <c r="T155" s="203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204"/>
      <c r="AT155" s="205" t="s">
        <v>167</v>
      </c>
      <c r="AU155" s="205" t="s">
        <v>116</v>
      </c>
      <c r="AV155" s="12" t="s">
        <v>169</v>
      </c>
      <c r="AW155" s="12" t="s">
        <v>7</v>
      </c>
      <c r="AX155" s="12" t="s">
        <v>94</v>
      </c>
      <c r="AY155" s="205" t="s">
        <v>159</v>
      </c>
    </row>
    <row r="156" spans="2:65" s="1" customFormat="1" ht="25.5" customHeight="1">
      <c r="B156" s="37"/>
      <c r="C156" s="174" t="s">
        <v>230</v>
      </c>
      <c r="D156" s="174" t="s">
        <v>160</v>
      </c>
      <c r="E156" s="175" t="s">
        <v>231</v>
      </c>
      <c r="F156" s="286" t="s">
        <v>232</v>
      </c>
      <c r="G156" s="286"/>
      <c r="H156" s="286"/>
      <c r="I156" s="286"/>
      <c r="J156" s="176" t="s">
        <v>182</v>
      </c>
      <c r="K156" s="177">
        <v>1289</v>
      </c>
      <c r="L156" s="178">
        <v>0</v>
      </c>
      <c r="M156" s="287">
        <v>0</v>
      </c>
      <c r="N156" s="288"/>
      <c r="O156" s="288"/>
      <c r="P156" s="277">
        <f>ROUND(V156*K156,2)</f>
        <v>0</v>
      </c>
      <c r="Q156" s="277"/>
      <c r="R156" s="39"/>
      <c r="T156" s="179" t="s">
        <v>23</v>
      </c>
      <c r="U156" s="46" t="s">
        <v>49</v>
      </c>
      <c r="V156" s="126">
        <f>L156+M156</f>
        <v>0</v>
      </c>
      <c r="W156" s="126">
        <f>ROUND(L156*K156,2)</f>
        <v>0</v>
      </c>
      <c r="X156" s="126">
        <f>ROUND(M156*K156,2)</f>
        <v>0</v>
      </c>
      <c r="Y156" s="38"/>
      <c r="Z156" s="180">
        <f>Y156*K156</f>
        <v>0</v>
      </c>
      <c r="AA156" s="180">
        <v>0</v>
      </c>
      <c r="AB156" s="180">
        <f>AA156*K156</f>
        <v>0</v>
      </c>
      <c r="AC156" s="180">
        <v>0</v>
      </c>
      <c r="AD156" s="181">
        <f>AC156*K156</f>
        <v>0</v>
      </c>
      <c r="AR156" s="20" t="s">
        <v>169</v>
      </c>
      <c r="AT156" s="20" t="s">
        <v>160</v>
      </c>
      <c r="AU156" s="20" t="s">
        <v>116</v>
      </c>
      <c r="AY156" s="20" t="s">
        <v>159</v>
      </c>
      <c r="BE156" s="113">
        <f>IF(U156="základní",P156,0)</f>
        <v>0</v>
      </c>
      <c r="BF156" s="113">
        <f>IF(U156="snížená",P156,0)</f>
        <v>0</v>
      </c>
      <c r="BG156" s="113">
        <f>IF(U156="zákl. přenesená",P156,0)</f>
        <v>0</v>
      </c>
      <c r="BH156" s="113">
        <f>IF(U156="sníž. přenesená",P156,0)</f>
        <v>0</v>
      </c>
      <c r="BI156" s="113">
        <f>IF(U156="nulová",P156,0)</f>
        <v>0</v>
      </c>
      <c r="BJ156" s="20" t="s">
        <v>94</v>
      </c>
      <c r="BK156" s="113">
        <f>ROUND(V156*K156,2)</f>
        <v>0</v>
      </c>
      <c r="BL156" s="20" t="s">
        <v>169</v>
      </c>
      <c r="BM156" s="20" t="s">
        <v>457</v>
      </c>
    </row>
    <row r="157" spans="2:65" s="11" customFormat="1" ht="16.5" customHeight="1">
      <c r="B157" s="190"/>
      <c r="C157" s="191"/>
      <c r="D157" s="191"/>
      <c r="E157" s="192" t="s">
        <v>23</v>
      </c>
      <c r="F157" s="313" t="s">
        <v>441</v>
      </c>
      <c r="G157" s="314"/>
      <c r="H157" s="314"/>
      <c r="I157" s="314"/>
      <c r="J157" s="191"/>
      <c r="K157" s="193">
        <v>1289</v>
      </c>
      <c r="L157" s="191"/>
      <c r="M157" s="191"/>
      <c r="N157" s="191"/>
      <c r="O157" s="191"/>
      <c r="P157" s="191"/>
      <c r="Q157" s="191"/>
      <c r="R157" s="194"/>
      <c r="T157" s="195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6"/>
      <c r="AT157" s="197" t="s">
        <v>167</v>
      </c>
      <c r="AU157" s="197" t="s">
        <v>116</v>
      </c>
      <c r="AV157" s="11" t="s">
        <v>116</v>
      </c>
      <c r="AW157" s="11" t="s">
        <v>7</v>
      </c>
      <c r="AX157" s="11" t="s">
        <v>86</v>
      </c>
      <c r="AY157" s="197" t="s">
        <v>159</v>
      </c>
    </row>
    <row r="158" spans="2:65" s="12" customFormat="1" ht="16.5" customHeight="1">
      <c r="B158" s="198"/>
      <c r="C158" s="199"/>
      <c r="D158" s="199"/>
      <c r="E158" s="200" t="s">
        <v>23</v>
      </c>
      <c r="F158" s="284" t="s">
        <v>168</v>
      </c>
      <c r="G158" s="285"/>
      <c r="H158" s="285"/>
      <c r="I158" s="285"/>
      <c r="J158" s="199"/>
      <c r="K158" s="201">
        <v>1289</v>
      </c>
      <c r="L158" s="199"/>
      <c r="M158" s="199"/>
      <c r="N158" s="199"/>
      <c r="O158" s="199"/>
      <c r="P158" s="199"/>
      <c r="Q158" s="199"/>
      <c r="R158" s="202"/>
      <c r="T158" s="203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204"/>
      <c r="AT158" s="205" t="s">
        <v>167</v>
      </c>
      <c r="AU158" s="205" t="s">
        <v>116</v>
      </c>
      <c r="AV158" s="12" t="s">
        <v>169</v>
      </c>
      <c r="AW158" s="12" t="s">
        <v>7</v>
      </c>
      <c r="AX158" s="12" t="s">
        <v>94</v>
      </c>
      <c r="AY158" s="205" t="s">
        <v>159</v>
      </c>
    </row>
    <row r="159" spans="2:65" s="1" customFormat="1" ht="38.25" customHeight="1">
      <c r="B159" s="37"/>
      <c r="C159" s="174" t="s">
        <v>234</v>
      </c>
      <c r="D159" s="174" t="s">
        <v>160</v>
      </c>
      <c r="E159" s="175" t="s">
        <v>235</v>
      </c>
      <c r="F159" s="286" t="s">
        <v>236</v>
      </c>
      <c r="G159" s="286"/>
      <c r="H159" s="286"/>
      <c r="I159" s="286"/>
      <c r="J159" s="176" t="s">
        <v>199</v>
      </c>
      <c r="K159" s="177">
        <v>977</v>
      </c>
      <c r="L159" s="178">
        <v>0</v>
      </c>
      <c r="M159" s="287">
        <v>0</v>
      </c>
      <c r="N159" s="288"/>
      <c r="O159" s="288"/>
      <c r="P159" s="277">
        <f>ROUND(V159*K159,2)</f>
        <v>0</v>
      </c>
      <c r="Q159" s="277"/>
      <c r="R159" s="39"/>
      <c r="T159" s="179" t="s">
        <v>23</v>
      </c>
      <c r="U159" s="46" t="s">
        <v>49</v>
      </c>
      <c r="V159" s="126">
        <f>L159+M159</f>
        <v>0</v>
      </c>
      <c r="W159" s="126">
        <f>ROUND(L159*K159,2)</f>
        <v>0</v>
      </c>
      <c r="X159" s="126">
        <f>ROUND(M159*K159,2)</f>
        <v>0</v>
      </c>
      <c r="Y159" s="38"/>
      <c r="Z159" s="180">
        <f>Y159*K159</f>
        <v>0</v>
      </c>
      <c r="AA159" s="180">
        <v>0</v>
      </c>
      <c r="AB159" s="180">
        <f>AA159*K159</f>
        <v>0</v>
      </c>
      <c r="AC159" s="180">
        <v>0</v>
      </c>
      <c r="AD159" s="181">
        <f>AC159*K159</f>
        <v>0</v>
      </c>
      <c r="AR159" s="20" t="s">
        <v>169</v>
      </c>
      <c r="AT159" s="20" t="s">
        <v>160</v>
      </c>
      <c r="AU159" s="20" t="s">
        <v>116</v>
      </c>
      <c r="AY159" s="20" t="s">
        <v>159</v>
      </c>
      <c r="BE159" s="113">
        <f>IF(U159="základní",P159,0)</f>
        <v>0</v>
      </c>
      <c r="BF159" s="113">
        <f>IF(U159="snížená",P159,0)</f>
        <v>0</v>
      </c>
      <c r="BG159" s="113">
        <f>IF(U159="zákl. přenesená",P159,0)</f>
        <v>0</v>
      </c>
      <c r="BH159" s="113">
        <f>IF(U159="sníž. přenesená",P159,0)</f>
        <v>0</v>
      </c>
      <c r="BI159" s="113">
        <f>IF(U159="nulová",P159,0)</f>
        <v>0</v>
      </c>
      <c r="BJ159" s="20" t="s">
        <v>94</v>
      </c>
      <c r="BK159" s="113">
        <f>ROUND(V159*K159,2)</f>
        <v>0</v>
      </c>
      <c r="BL159" s="20" t="s">
        <v>169</v>
      </c>
      <c r="BM159" s="20" t="s">
        <v>458</v>
      </c>
    </row>
    <row r="160" spans="2:65" s="11" customFormat="1" ht="16.5" customHeight="1">
      <c r="B160" s="190"/>
      <c r="C160" s="191"/>
      <c r="D160" s="191"/>
      <c r="E160" s="192" t="s">
        <v>23</v>
      </c>
      <c r="F160" s="313" t="s">
        <v>459</v>
      </c>
      <c r="G160" s="314"/>
      <c r="H160" s="314"/>
      <c r="I160" s="314"/>
      <c r="J160" s="191"/>
      <c r="K160" s="193">
        <v>977</v>
      </c>
      <c r="L160" s="191"/>
      <c r="M160" s="191"/>
      <c r="N160" s="191"/>
      <c r="O160" s="191"/>
      <c r="P160" s="191"/>
      <c r="Q160" s="191"/>
      <c r="R160" s="194"/>
      <c r="T160" s="195"/>
      <c r="U160" s="191"/>
      <c r="V160" s="191"/>
      <c r="W160" s="191"/>
      <c r="X160" s="191"/>
      <c r="Y160" s="191"/>
      <c r="Z160" s="191"/>
      <c r="AA160" s="191"/>
      <c r="AB160" s="191"/>
      <c r="AC160" s="191"/>
      <c r="AD160" s="196"/>
      <c r="AT160" s="197" t="s">
        <v>167</v>
      </c>
      <c r="AU160" s="197" t="s">
        <v>116</v>
      </c>
      <c r="AV160" s="11" t="s">
        <v>116</v>
      </c>
      <c r="AW160" s="11" t="s">
        <v>7</v>
      </c>
      <c r="AX160" s="11" t="s">
        <v>86</v>
      </c>
      <c r="AY160" s="197" t="s">
        <v>159</v>
      </c>
    </row>
    <row r="161" spans="2:65" s="12" customFormat="1" ht="16.5" customHeight="1">
      <c r="B161" s="198"/>
      <c r="C161" s="199"/>
      <c r="D161" s="199"/>
      <c r="E161" s="200" t="s">
        <v>23</v>
      </c>
      <c r="F161" s="284" t="s">
        <v>168</v>
      </c>
      <c r="G161" s="285"/>
      <c r="H161" s="285"/>
      <c r="I161" s="285"/>
      <c r="J161" s="199"/>
      <c r="K161" s="201">
        <v>977</v>
      </c>
      <c r="L161" s="199"/>
      <c r="M161" s="199"/>
      <c r="N161" s="199"/>
      <c r="O161" s="199"/>
      <c r="P161" s="199"/>
      <c r="Q161" s="199"/>
      <c r="R161" s="202"/>
      <c r="T161" s="203"/>
      <c r="U161" s="199"/>
      <c r="V161" s="199"/>
      <c r="W161" s="199"/>
      <c r="X161" s="199"/>
      <c r="Y161" s="199"/>
      <c r="Z161" s="199"/>
      <c r="AA161" s="199"/>
      <c r="AB161" s="199"/>
      <c r="AC161" s="199"/>
      <c r="AD161" s="204"/>
      <c r="AT161" s="205" t="s">
        <v>167</v>
      </c>
      <c r="AU161" s="205" t="s">
        <v>116</v>
      </c>
      <c r="AV161" s="12" t="s">
        <v>169</v>
      </c>
      <c r="AW161" s="12" t="s">
        <v>7</v>
      </c>
      <c r="AX161" s="12" t="s">
        <v>94</v>
      </c>
      <c r="AY161" s="205" t="s">
        <v>159</v>
      </c>
    </row>
    <row r="162" spans="2:65" s="10" customFormat="1" ht="16.5" customHeight="1">
      <c r="B162" s="182"/>
      <c r="C162" s="183"/>
      <c r="D162" s="183"/>
      <c r="E162" s="184" t="s">
        <v>23</v>
      </c>
      <c r="F162" s="311" t="s">
        <v>239</v>
      </c>
      <c r="G162" s="312"/>
      <c r="H162" s="312"/>
      <c r="I162" s="312"/>
      <c r="J162" s="183"/>
      <c r="K162" s="185" t="s">
        <v>23</v>
      </c>
      <c r="L162" s="183"/>
      <c r="M162" s="183"/>
      <c r="N162" s="183"/>
      <c r="O162" s="183"/>
      <c r="P162" s="183"/>
      <c r="Q162" s="183"/>
      <c r="R162" s="186"/>
      <c r="T162" s="187"/>
      <c r="U162" s="183"/>
      <c r="V162" s="183"/>
      <c r="W162" s="183"/>
      <c r="X162" s="183"/>
      <c r="Y162" s="183"/>
      <c r="Z162" s="183"/>
      <c r="AA162" s="183"/>
      <c r="AB162" s="183"/>
      <c r="AC162" s="183"/>
      <c r="AD162" s="188"/>
      <c r="AT162" s="189" t="s">
        <v>167</v>
      </c>
      <c r="AU162" s="189" t="s">
        <v>116</v>
      </c>
      <c r="AV162" s="10" t="s">
        <v>94</v>
      </c>
      <c r="AW162" s="10" t="s">
        <v>7</v>
      </c>
      <c r="AX162" s="10" t="s">
        <v>86</v>
      </c>
      <c r="AY162" s="189" t="s">
        <v>159</v>
      </c>
    </row>
    <row r="163" spans="2:65" s="1" customFormat="1" ht="38.25" customHeight="1">
      <c r="B163" s="37"/>
      <c r="C163" s="174" t="s">
        <v>240</v>
      </c>
      <c r="D163" s="174" t="s">
        <v>160</v>
      </c>
      <c r="E163" s="175" t="s">
        <v>241</v>
      </c>
      <c r="F163" s="286" t="s">
        <v>242</v>
      </c>
      <c r="G163" s="286"/>
      <c r="H163" s="286"/>
      <c r="I163" s="286"/>
      <c r="J163" s="176" t="s">
        <v>199</v>
      </c>
      <c r="K163" s="177">
        <v>256</v>
      </c>
      <c r="L163" s="178">
        <v>0</v>
      </c>
      <c r="M163" s="287">
        <v>0</v>
      </c>
      <c r="N163" s="288"/>
      <c r="O163" s="288"/>
      <c r="P163" s="277">
        <f>ROUND(V163*K163,2)</f>
        <v>0</v>
      </c>
      <c r="Q163" s="277"/>
      <c r="R163" s="39"/>
      <c r="T163" s="179" t="s">
        <v>23</v>
      </c>
      <c r="U163" s="46" t="s">
        <v>49</v>
      </c>
      <c r="V163" s="126">
        <f>L163+M163</f>
        <v>0</v>
      </c>
      <c r="W163" s="126">
        <f>ROUND(L163*K163,2)</f>
        <v>0</v>
      </c>
      <c r="X163" s="126">
        <f>ROUND(M163*K163,2)</f>
        <v>0</v>
      </c>
      <c r="Y163" s="38"/>
      <c r="Z163" s="180">
        <f>Y163*K163</f>
        <v>0</v>
      </c>
      <c r="AA163" s="180">
        <v>0</v>
      </c>
      <c r="AB163" s="180">
        <f>AA163*K163</f>
        <v>0</v>
      </c>
      <c r="AC163" s="180">
        <v>0</v>
      </c>
      <c r="AD163" s="181">
        <f>AC163*K163</f>
        <v>0</v>
      </c>
      <c r="AR163" s="20" t="s">
        <v>169</v>
      </c>
      <c r="AT163" s="20" t="s">
        <v>160</v>
      </c>
      <c r="AU163" s="20" t="s">
        <v>116</v>
      </c>
      <c r="AY163" s="20" t="s">
        <v>159</v>
      </c>
      <c r="BE163" s="113">
        <f>IF(U163="základní",P163,0)</f>
        <v>0</v>
      </c>
      <c r="BF163" s="113">
        <f>IF(U163="snížená",P163,0)</f>
        <v>0</v>
      </c>
      <c r="BG163" s="113">
        <f>IF(U163="zákl. přenesená",P163,0)</f>
        <v>0</v>
      </c>
      <c r="BH163" s="113">
        <f>IF(U163="sníž. přenesená",P163,0)</f>
        <v>0</v>
      </c>
      <c r="BI163" s="113">
        <f>IF(U163="nulová",P163,0)</f>
        <v>0</v>
      </c>
      <c r="BJ163" s="20" t="s">
        <v>94</v>
      </c>
      <c r="BK163" s="113">
        <f>ROUND(V163*K163,2)</f>
        <v>0</v>
      </c>
      <c r="BL163" s="20" t="s">
        <v>169</v>
      </c>
      <c r="BM163" s="20" t="s">
        <v>460</v>
      </c>
    </row>
    <row r="164" spans="2:65" s="11" customFormat="1" ht="16.5" customHeight="1">
      <c r="B164" s="190"/>
      <c r="C164" s="191"/>
      <c r="D164" s="191"/>
      <c r="E164" s="192" t="s">
        <v>23</v>
      </c>
      <c r="F164" s="313" t="s">
        <v>451</v>
      </c>
      <c r="G164" s="314"/>
      <c r="H164" s="314"/>
      <c r="I164" s="314"/>
      <c r="J164" s="191"/>
      <c r="K164" s="193">
        <v>256</v>
      </c>
      <c r="L164" s="191"/>
      <c r="M164" s="191"/>
      <c r="N164" s="191"/>
      <c r="O164" s="191"/>
      <c r="P164" s="191"/>
      <c r="Q164" s="191"/>
      <c r="R164" s="194"/>
      <c r="T164" s="195"/>
      <c r="U164" s="191"/>
      <c r="V164" s="191"/>
      <c r="W164" s="191"/>
      <c r="X164" s="191"/>
      <c r="Y164" s="191"/>
      <c r="Z164" s="191"/>
      <c r="AA164" s="191"/>
      <c r="AB164" s="191"/>
      <c r="AC164" s="191"/>
      <c r="AD164" s="196"/>
      <c r="AT164" s="197" t="s">
        <v>167</v>
      </c>
      <c r="AU164" s="197" t="s">
        <v>116</v>
      </c>
      <c r="AV164" s="11" t="s">
        <v>116</v>
      </c>
      <c r="AW164" s="11" t="s">
        <v>7</v>
      </c>
      <c r="AX164" s="11" t="s">
        <v>86</v>
      </c>
      <c r="AY164" s="197" t="s">
        <v>159</v>
      </c>
    </row>
    <row r="165" spans="2:65" s="12" customFormat="1" ht="16.5" customHeight="1">
      <c r="B165" s="198"/>
      <c r="C165" s="199"/>
      <c r="D165" s="199"/>
      <c r="E165" s="200" t="s">
        <v>23</v>
      </c>
      <c r="F165" s="284" t="s">
        <v>168</v>
      </c>
      <c r="G165" s="285"/>
      <c r="H165" s="285"/>
      <c r="I165" s="285"/>
      <c r="J165" s="199"/>
      <c r="K165" s="201">
        <v>256</v>
      </c>
      <c r="L165" s="199"/>
      <c r="M165" s="199"/>
      <c r="N165" s="199"/>
      <c r="O165" s="199"/>
      <c r="P165" s="199"/>
      <c r="Q165" s="199"/>
      <c r="R165" s="202"/>
      <c r="T165" s="203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204"/>
      <c r="AT165" s="205" t="s">
        <v>167</v>
      </c>
      <c r="AU165" s="205" t="s">
        <v>116</v>
      </c>
      <c r="AV165" s="12" t="s">
        <v>169</v>
      </c>
      <c r="AW165" s="12" t="s">
        <v>7</v>
      </c>
      <c r="AX165" s="12" t="s">
        <v>94</v>
      </c>
      <c r="AY165" s="205" t="s">
        <v>159</v>
      </c>
    </row>
    <row r="166" spans="2:65" s="10" customFormat="1" ht="16.5" customHeight="1">
      <c r="B166" s="182"/>
      <c r="C166" s="183"/>
      <c r="D166" s="183"/>
      <c r="E166" s="184" t="s">
        <v>23</v>
      </c>
      <c r="F166" s="311" t="s">
        <v>244</v>
      </c>
      <c r="G166" s="312"/>
      <c r="H166" s="312"/>
      <c r="I166" s="312"/>
      <c r="J166" s="183"/>
      <c r="K166" s="185" t="s">
        <v>23</v>
      </c>
      <c r="L166" s="183"/>
      <c r="M166" s="183"/>
      <c r="N166" s="183"/>
      <c r="O166" s="183"/>
      <c r="P166" s="183"/>
      <c r="Q166" s="183"/>
      <c r="R166" s="186"/>
      <c r="T166" s="187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8"/>
      <c r="AT166" s="189" t="s">
        <v>167</v>
      </c>
      <c r="AU166" s="189" t="s">
        <v>116</v>
      </c>
      <c r="AV166" s="10" t="s">
        <v>94</v>
      </c>
      <c r="AW166" s="10" t="s">
        <v>7</v>
      </c>
      <c r="AX166" s="10" t="s">
        <v>86</v>
      </c>
      <c r="AY166" s="189" t="s">
        <v>159</v>
      </c>
    </row>
    <row r="167" spans="2:65" s="1" customFormat="1" ht="38.25" customHeight="1">
      <c r="B167" s="37"/>
      <c r="C167" s="174" t="s">
        <v>245</v>
      </c>
      <c r="D167" s="174" t="s">
        <v>160</v>
      </c>
      <c r="E167" s="175" t="s">
        <v>246</v>
      </c>
      <c r="F167" s="286" t="s">
        <v>247</v>
      </c>
      <c r="G167" s="286"/>
      <c r="H167" s="286"/>
      <c r="I167" s="286"/>
      <c r="J167" s="176" t="s">
        <v>199</v>
      </c>
      <c r="K167" s="177">
        <v>114</v>
      </c>
      <c r="L167" s="178">
        <v>0</v>
      </c>
      <c r="M167" s="287">
        <v>0</v>
      </c>
      <c r="N167" s="288"/>
      <c r="O167" s="288"/>
      <c r="P167" s="277">
        <f>ROUND(V167*K167,2)</f>
        <v>0</v>
      </c>
      <c r="Q167" s="277"/>
      <c r="R167" s="39"/>
      <c r="T167" s="179" t="s">
        <v>23</v>
      </c>
      <c r="U167" s="46" t="s">
        <v>49</v>
      </c>
      <c r="V167" s="126">
        <f>L167+M167</f>
        <v>0</v>
      </c>
      <c r="W167" s="126">
        <f>ROUND(L167*K167,2)</f>
        <v>0</v>
      </c>
      <c r="X167" s="126">
        <f>ROUND(M167*K167,2)</f>
        <v>0</v>
      </c>
      <c r="Y167" s="38"/>
      <c r="Z167" s="180">
        <f>Y167*K167</f>
        <v>0</v>
      </c>
      <c r="AA167" s="180">
        <v>0</v>
      </c>
      <c r="AB167" s="180">
        <f>AA167*K167</f>
        <v>0</v>
      </c>
      <c r="AC167" s="180">
        <v>0</v>
      </c>
      <c r="AD167" s="181">
        <f>AC167*K167</f>
        <v>0</v>
      </c>
      <c r="AR167" s="20" t="s">
        <v>169</v>
      </c>
      <c r="AT167" s="20" t="s">
        <v>160</v>
      </c>
      <c r="AU167" s="20" t="s">
        <v>116</v>
      </c>
      <c r="AY167" s="20" t="s">
        <v>159</v>
      </c>
      <c r="BE167" s="113">
        <f>IF(U167="základní",P167,0)</f>
        <v>0</v>
      </c>
      <c r="BF167" s="113">
        <f>IF(U167="snížená",P167,0)</f>
        <v>0</v>
      </c>
      <c r="BG167" s="113">
        <f>IF(U167="zákl. přenesená",P167,0)</f>
        <v>0</v>
      </c>
      <c r="BH167" s="113">
        <f>IF(U167="sníž. přenesená",P167,0)</f>
        <v>0</v>
      </c>
      <c r="BI167" s="113">
        <f>IF(U167="nulová",P167,0)</f>
        <v>0</v>
      </c>
      <c r="BJ167" s="20" t="s">
        <v>94</v>
      </c>
      <c r="BK167" s="113">
        <f>ROUND(V167*K167,2)</f>
        <v>0</v>
      </c>
      <c r="BL167" s="20" t="s">
        <v>169</v>
      </c>
      <c r="BM167" s="20" t="s">
        <v>461</v>
      </c>
    </row>
    <row r="168" spans="2:65" s="11" customFormat="1" ht="16.5" customHeight="1">
      <c r="B168" s="190"/>
      <c r="C168" s="191"/>
      <c r="D168" s="191"/>
      <c r="E168" s="192" t="s">
        <v>23</v>
      </c>
      <c r="F168" s="313" t="s">
        <v>462</v>
      </c>
      <c r="G168" s="314"/>
      <c r="H168" s="314"/>
      <c r="I168" s="314"/>
      <c r="J168" s="191"/>
      <c r="K168" s="193">
        <v>24</v>
      </c>
      <c r="L168" s="191"/>
      <c r="M168" s="191"/>
      <c r="N168" s="191"/>
      <c r="O168" s="191"/>
      <c r="P168" s="191"/>
      <c r="Q168" s="191"/>
      <c r="R168" s="194"/>
      <c r="T168" s="195"/>
      <c r="U168" s="191"/>
      <c r="V168" s="191"/>
      <c r="W168" s="191"/>
      <c r="X168" s="191"/>
      <c r="Y168" s="191"/>
      <c r="Z168" s="191"/>
      <c r="AA168" s="191"/>
      <c r="AB168" s="191"/>
      <c r="AC168" s="191"/>
      <c r="AD168" s="196"/>
      <c r="AT168" s="197" t="s">
        <v>167</v>
      </c>
      <c r="AU168" s="197" t="s">
        <v>116</v>
      </c>
      <c r="AV168" s="11" t="s">
        <v>116</v>
      </c>
      <c r="AW168" s="11" t="s">
        <v>7</v>
      </c>
      <c r="AX168" s="11" t="s">
        <v>86</v>
      </c>
      <c r="AY168" s="197" t="s">
        <v>159</v>
      </c>
    </row>
    <row r="169" spans="2:65" s="11" customFormat="1" ht="16.5" customHeight="1">
      <c r="B169" s="190"/>
      <c r="C169" s="191"/>
      <c r="D169" s="191"/>
      <c r="E169" s="192" t="s">
        <v>23</v>
      </c>
      <c r="F169" s="282" t="s">
        <v>463</v>
      </c>
      <c r="G169" s="283"/>
      <c r="H169" s="283"/>
      <c r="I169" s="283"/>
      <c r="J169" s="191"/>
      <c r="K169" s="193">
        <v>90</v>
      </c>
      <c r="L169" s="191"/>
      <c r="M169" s="191"/>
      <c r="N169" s="191"/>
      <c r="O169" s="191"/>
      <c r="P169" s="191"/>
      <c r="Q169" s="191"/>
      <c r="R169" s="194"/>
      <c r="T169" s="195"/>
      <c r="U169" s="191"/>
      <c r="V169" s="191"/>
      <c r="W169" s="191"/>
      <c r="X169" s="191"/>
      <c r="Y169" s="191"/>
      <c r="Z169" s="191"/>
      <c r="AA169" s="191"/>
      <c r="AB169" s="191"/>
      <c r="AC169" s="191"/>
      <c r="AD169" s="196"/>
      <c r="AT169" s="197" t="s">
        <v>167</v>
      </c>
      <c r="AU169" s="197" t="s">
        <v>116</v>
      </c>
      <c r="AV169" s="11" t="s">
        <v>116</v>
      </c>
      <c r="AW169" s="11" t="s">
        <v>7</v>
      </c>
      <c r="AX169" s="11" t="s">
        <v>86</v>
      </c>
      <c r="AY169" s="197" t="s">
        <v>159</v>
      </c>
    </row>
    <row r="170" spans="2:65" s="12" customFormat="1" ht="16.5" customHeight="1">
      <c r="B170" s="198"/>
      <c r="C170" s="199"/>
      <c r="D170" s="199"/>
      <c r="E170" s="200" t="s">
        <v>23</v>
      </c>
      <c r="F170" s="284" t="s">
        <v>168</v>
      </c>
      <c r="G170" s="285"/>
      <c r="H170" s="285"/>
      <c r="I170" s="285"/>
      <c r="J170" s="199"/>
      <c r="K170" s="201">
        <v>114</v>
      </c>
      <c r="L170" s="199"/>
      <c r="M170" s="199"/>
      <c r="N170" s="199"/>
      <c r="O170" s="199"/>
      <c r="P170" s="199"/>
      <c r="Q170" s="199"/>
      <c r="R170" s="202"/>
      <c r="T170" s="203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204"/>
      <c r="AT170" s="205" t="s">
        <v>167</v>
      </c>
      <c r="AU170" s="205" t="s">
        <v>116</v>
      </c>
      <c r="AV170" s="12" t="s">
        <v>169</v>
      </c>
      <c r="AW170" s="12" t="s">
        <v>7</v>
      </c>
      <c r="AX170" s="12" t="s">
        <v>94</v>
      </c>
      <c r="AY170" s="205" t="s">
        <v>159</v>
      </c>
    </row>
    <row r="171" spans="2:65" s="10" customFormat="1" ht="16.5" customHeight="1">
      <c r="B171" s="182"/>
      <c r="C171" s="183"/>
      <c r="D171" s="183"/>
      <c r="E171" s="184" t="s">
        <v>23</v>
      </c>
      <c r="F171" s="311" t="s">
        <v>251</v>
      </c>
      <c r="G171" s="312"/>
      <c r="H171" s="312"/>
      <c r="I171" s="312"/>
      <c r="J171" s="183"/>
      <c r="K171" s="185" t="s">
        <v>23</v>
      </c>
      <c r="L171" s="183"/>
      <c r="M171" s="183"/>
      <c r="N171" s="183"/>
      <c r="O171" s="183"/>
      <c r="P171" s="183"/>
      <c r="Q171" s="183"/>
      <c r="R171" s="186"/>
      <c r="T171" s="187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8"/>
      <c r="AT171" s="189" t="s">
        <v>167</v>
      </c>
      <c r="AU171" s="189" t="s">
        <v>116</v>
      </c>
      <c r="AV171" s="10" t="s">
        <v>94</v>
      </c>
      <c r="AW171" s="10" t="s">
        <v>7</v>
      </c>
      <c r="AX171" s="10" t="s">
        <v>86</v>
      </c>
      <c r="AY171" s="189" t="s">
        <v>159</v>
      </c>
    </row>
    <row r="172" spans="2:65" s="1" customFormat="1" ht="25.5" customHeight="1">
      <c r="B172" s="37"/>
      <c r="C172" s="174" t="s">
        <v>252</v>
      </c>
      <c r="D172" s="174" t="s">
        <v>160</v>
      </c>
      <c r="E172" s="175" t="s">
        <v>253</v>
      </c>
      <c r="F172" s="286" t="s">
        <v>254</v>
      </c>
      <c r="G172" s="286"/>
      <c r="H172" s="286"/>
      <c r="I172" s="286"/>
      <c r="J172" s="176" t="s">
        <v>199</v>
      </c>
      <c r="K172" s="177">
        <v>256</v>
      </c>
      <c r="L172" s="178">
        <v>0</v>
      </c>
      <c r="M172" s="287">
        <v>0</v>
      </c>
      <c r="N172" s="288"/>
      <c r="O172" s="288"/>
      <c r="P172" s="277">
        <f>ROUND(V172*K172,2)</f>
        <v>0</v>
      </c>
      <c r="Q172" s="277"/>
      <c r="R172" s="39"/>
      <c r="T172" s="179" t="s">
        <v>23</v>
      </c>
      <c r="U172" s="46" t="s">
        <v>49</v>
      </c>
      <c r="V172" s="126">
        <f>L172+M172</f>
        <v>0</v>
      </c>
      <c r="W172" s="126">
        <f>ROUND(L172*K172,2)</f>
        <v>0</v>
      </c>
      <c r="X172" s="126">
        <f>ROUND(M172*K172,2)</f>
        <v>0</v>
      </c>
      <c r="Y172" s="38"/>
      <c r="Z172" s="180">
        <f>Y172*K172</f>
        <v>0</v>
      </c>
      <c r="AA172" s="180">
        <v>5.0000000000000002E-5</v>
      </c>
      <c r="AB172" s="180">
        <f>AA172*K172</f>
        <v>1.2800000000000001E-2</v>
      </c>
      <c r="AC172" s="180">
        <v>0</v>
      </c>
      <c r="AD172" s="181">
        <f>AC172*K172</f>
        <v>0</v>
      </c>
      <c r="AR172" s="20" t="s">
        <v>169</v>
      </c>
      <c r="AT172" s="20" t="s">
        <v>160</v>
      </c>
      <c r="AU172" s="20" t="s">
        <v>116</v>
      </c>
      <c r="AY172" s="20" t="s">
        <v>159</v>
      </c>
      <c r="BE172" s="113">
        <f>IF(U172="základní",P172,0)</f>
        <v>0</v>
      </c>
      <c r="BF172" s="113">
        <f>IF(U172="snížená",P172,0)</f>
        <v>0</v>
      </c>
      <c r="BG172" s="113">
        <f>IF(U172="zákl. přenesená",P172,0)</f>
        <v>0</v>
      </c>
      <c r="BH172" s="113">
        <f>IF(U172="sníž. přenesená",P172,0)</f>
        <v>0</v>
      </c>
      <c r="BI172" s="113">
        <f>IF(U172="nulová",P172,0)</f>
        <v>0</v>
      </c>
      <c r="BJ172" s="20" t="s">
        <v>94</v>
      </c>
      <c r="BK172" s="113">
        <f>ROUND(V172*K172,2)</f>
        <v>0</v>
      </c>
      <c r="BL172" s="20" t="s">
        <v>169</v>
      </c>
      <c r="BM172" s="20" t="s">
        <v>464</v>
      </c>
    </row>
    <row r="173" spans="2:65" s="11" customFormat="1" ht="16.5" customHeight="1">
      <c r="B173" s="190"/>
      <c r="C173" s="191"/>
      <c r="D173" s="191"/>
      <c r="E173" s="192" t="s">
        <v>23</v>
      </c>
      <c r="F173" s="313" t="s">
        <v>451</v>
      </c>
      <c r="G173" s="314"/>
      <c r="H173" s="314"/>
      <c r="I173" s="314"/>
      <c r="J173" s="191"/>
      <c r="K173" s="193">
        <v>256</v>
      </c>
      <c r="L173" s="191"/>
      <c r="M173" s="191"/>
      <c r="N173" s="191"/>
      <c r="O173" s="191"/>
      <c r="P173" s="191"/>
      <c r="Q173" s="191"/>
      <c r="R173" s="194"/>
      <c r="T173" s="195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6"/>
      <c r="AT173" s="197" t="s">
        <v>167</v>
      </c>
      <c r="AU173" s="197" t="s">
        <v>116</v>
      </c>
      <c r="AV173" s="11" t="s">
        <v>116</v>
      </c>
      <c r="AW173" s="11" t="s">
        <v>7</v>
      </c>
      <c r="AX173" s="11" t="s">
        <v>86</v>
      </c>
      <c r="AY173" s="197" t="s">
        <v>159</v>
      </c>
    </row>
    <row r="174" spans="2:65" s="12" customFormat="1" ht="16.5" customHeight="1">
      <c r="B174" s="198"/>
      <c r="C174" s="199"/>
      <c r="D174" s="199"/>
      <c r="E174" s="200" t="s">
        <v>23</v>
      </c>
      <c r="F174" s="284" t="s">
        <v>168</v>
      </c>
      <c r="G174" s="285"/>
      <c r="H174" s="285"/>
      <c r="I174" s="285"/>
      <c r="J174" s="199"/>
      <c r="K174" s="201">
        <v>256</v>
      </c>
      <c r="L174" s="199"/>
      <c r="M174" s="199"/>
      <c r="N174" s="199"/>
      <c r="O174" s="199"/>
      <c r="P174" s="199"/>
      <c r="Q174" s="199"/>
      <c r="R174" s="202"/>
      <c r="T174" s="203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204"/>
      <c r="AT174" s="205" t="s">
        <v>167</v>
      </c>
      <c r="AU174" s="205" t="s">
        <v>116</v>
      </c>
      <c r="AV174" s="12" t="s">
        <v>169</v>
      </c>
      <c r="AW174" s="12" t="s">
        <v>7</v>
      </c>
      <c r="AX174" s="12" t="s">
        <v>94</v>
      </c>
      <c r="AY174" s="205" t="s">
        <v>159</v>
      </c>
    </row>
    <row r="175" spans="2:65" s="1" customFormat="1" ht="25.5" customHeight="1">
      <c r="B175" s="37"/>
      <c r="C175" s="174" t="s">
        <v>256</v>
      </c>
      <c r="D175" s="174" t="s">
        <v>160</v>
      </c>
      <c r="E175" s="175" t="s">
        <v>257</v>
      </c>
      <c r="F175" s="286" t="s">
        <v>258</v>
      </c>
      <c r="G175" s="286"/>
      <c r="H175" s="286"/>
      <c r="I175" s="286"/>
      <c r="J175" s="176" t="s">
        <v>199</v>
      </c>
      <c r="K175" s="177">
        <v>90</v>
      </c>
      <c r="L175" s="178">
        <v>0</v>
      </c>
      <c r="M175" s="287">
        <v>0</v>
      </c>
      <c r="N175" s="288"/>
      <c r="O175" s="288"/>
      <c r="P175" s="277">
        <f>ROUND(V175*K175,2)</f>
        <v>0</v>
      </c>
      <c r="Q175" s="277"/>
      <c r="R175" s="39"/>
      <c r="T175" s="179" t="s">
        <v>23</v>
      </c>
      <c r="U175" s="46" t="s">
        <v>49</v>
      </c>
      <c r="V175" s="126">
        <f>L175+M175</f>
        <v>0</v>
      </c>
      <c r="W175" s="126">
        <f>ROUND(L175*K175,2)</f>
        <v>0</v>
      </c>
      <c r="X175" s="126">
        <f>ROUND(M175*K175,2)</f>
        <v>0</v>
      </c>
      <c r="Y175" s="38"/>
      <c r="Z175" s="180">
        <f>Y175*K175</f>
        <v>0</v>
      </c>
      <c r="AA175" s="180">
        <v>6.0000000000000002E-5</v>
      </c>
      <c r="AB175" s="180">
        <f>AA175*K175</f>
        <v>5.4000000000000003E-3</v>
      </c>
      <c r="AC175" s="180">
        <v>0</v>
      </c>
      <c r="AD175" s="181">
        <f>AC175*K175</f>
        <v>0</v>
      </c>
      <c r="AR175" s="20" t="s">
        <v>169</v>
      </c>
      <c r="AT175" s="20" t="s">
        <v>160</v>
      </c>
      <c r="AU175" s="20" t="s">
        <v>116</v>
      </c>
      <c r="AY175" s="20" t="s">
        <v>159</v>
      </c>
      <c r="BE175" s="113">
        <f>IF(U175="základní",P175,0)</f>
        <v>0</v>
      </c>
      <c r="BF175" s="113">
        <f>IF(U175="snížená",P175,0)</f>
        <v>0</v>
      </c>
      <c r="BG175" s="113">
        <f>IF(U175="zákl. přenesená",P175,0)</f>
        <v>0</v>
      </c>
      <c r="BH175" s="113">
        <f>IF(U175="sníž. přenesená",P175,0)</f>
        <v>0</v>
      </c>
      <c r="BI175" s="113">
        <f>IF(U175="nulová",P175,0)</f>
        <v>0</v>
      </c>
      <c r="BJ175" s="20" t="s">
        <v>94</v>
      </c>
      <c r="BK175" s="113">
        <f>ROUND(V175*K175,2)</f>
        <v>0</v>
      </c>
      <c r="BL175" s="20" t="s">
        <v>169</v>
      </c>
      <c r="BM175" s="20" t="s">
        <v>465</v>
      </c>
    </row>
    <row r="176" spans="2:65" s="11" customFormat="1" ht="16.5" customHeight="1">
      <c r="B176" s="190"/>
      <c r="C176" s="191"/>
      <c r="D176" s="191"/>
      <c r="E176" s="192" t="s">
        <v>23</v>
      </c>
      <c r="F176" s="313" t="s">
        <v>466</v>
      </c>
      <c r="G176" s="314"/>
      <c r="H176" s="314"/>
      <c r="I176" s="314"/>
      <c r="J176" s="191"/>
      <c r="K176" s="193">
        <v>90</v>
      </c>
      <c r="L176" s="191"/>
      <c r="M176" s="191"/>
      <c r="N176" s="191"/>
      <c r="O176" s="191"/>
      <c r="P176" s="191"/>
      <c r="Q176" s="191"/>
      <c r="R176" s="194"/>
      <c r="T176" s="195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6"/>
      <c r="AT176" s="197" t="s">
        <v>167</v>
      </c>
      <c r="AU176" s="197" t="s">
        <v>116</v>
      </c>
      <c r="AV176" s="11" t="s">
        <v>116</v>
      </c>
      <c r="AW176" s="11" t="s">
        <v>7</v>
      </c>
      <c r="AX176" s="11" t="s">
        <v>86</v>
      </c>
      <c r="AY176" s="197" t="s">
        <v>159</v>
      </c>
    </row>
    <row r="177" spans="2:65" s="12" customFormat="1" ht="16.5" customHeight="1">
      <c r="B177" s="198"/>
      <c r="C177" s="199"/>
      <c r="D177" s="199"/>
      <c r="E177" s="200" t="s">
        <v>23</v>
      </c>
      <c r="F177" s="284" t="s">
        <v>168</v>
      </c>
      <c r="G177" s="285"/>
      <c r="H177" s="285"/>
      <c r="I177" s="285"/>
      <c r="J177" s="199"/>
      <c r="K177" s="201">
        <v>90</v>
      </c>
      <c r="L177" s="199"/>
      <c r="M177" s="199"/>
      <c r="N177" s="199"/>
      <c r="O177" s="199"/>
      <c r="P177" s="199"/>
      <c r="Q177" s="199"/>
      <c r="R177" s="202"/>
      <c r="T177" s="203"/>
      <c r="U177" s="199"/>
      <c r="V177" s="199"/>
      <c r="W177" s="199"/>
      <c r="X177" s="199"/>
      <c r="Y177" s="199"/>
      <c r="Z177" s="199"/>
      <c r="AA177" s="199"/>
      <c r="AB177" s="199"/>
      <c r="AC177" s="199"/>
      <c r="AD177" s="204"/>
      <c r="AT177" s="205" t="s">
        <v>167</v>
      </c>
      <c r="AU177" s="205" t="s">
        <v>116</v>
      </c>
      <c r="AV177" s="12" t="s">
        <v>169</v>
      </c>
      <c r="AW177" s="12" t="s">
        <v>7</v>
      </c>
      <c r="AX177" s="12" t="s">
        <v>94</v>
      </c>
      <c r="AY177" s="205" t="s">
        <v>159</v>
      </c>
    </row>
    <row r="178" spans="2:65" s="1" customFormat="1" ht="16.5" customHeight="1">
      <c r="B178" s="37"/>
      <c r="C178" s="214" t="s">
        <v>12</v>
      </c>
      <c r="D178" s="214" t="s">
        <v>190</v>
      </c>
      <c r="E178" s="215" t="s">
        <v>261</v>
      </c>
      <c r="F178" s="315" t="s">
        <v>262</v>
      </c>
      <c r="G178" s="315"/>
      <c r="H178" s="315"/>
      <c r="I178" s="315"/>
      <c r="J178" s="216" t="s">
        <v>263</v>
      </c>
      <c r="K178" s="217">
        <v>256</v>
      </c>
      <c r="L178" s="218">
        <v>0</v>
      </c>
      <c r="M178" s="316"/>
      <c r="N178" s="316"/>
      <c r="O178" s="317"/>
      <c r="P178" s="277">
        <f>ROUND(V178*K178,2)</f>
        <v>0</v>
      </c>
      <c r="Q178" s="277"/>
      <c r="R178" s="39"/>
      <c r="T178" s="179" t="s">
        <v>23</v>
      </c>
      <c r="U178" s="46" t="s">
        <v>49</v>
      </c>
      <c r="V178" s="126">
        <f>L178+M178</f>
        <v>0</v>
      </c>
      <c r="W178" s="126">
        <f>ROUND(L178*K178,2)</f>
        <v>0</v>
      </c>
      <c r="X178" s="126">
        <f>ROUND(M178*K178,2)</f>
        <v>0</v>
      </c>
      <c r="Y178" s="38"/>
      <c r="Z178" s="180">
        <f>Y178*K178</f>
        <v>0</v>
      </c>
      <c r="AA178" s="180">
        <v>0.65</v>
      </c>
      <c r="AB178" s="180">
        <f>AA178*K178</f>
        <v>166.4</v>
      </c>
      <c r="AC178" s="180">
        <v>0</v>
      </c>
      <c r="AD178" s="181">
        <f>AC178*K178</f>
        <v>0</v>
      </c>
      <c r="AR178" s="20" t="s">
        <v>194</v>
      </c>
      <c r="AT178" s="20" t="s">
        <v>190</v>
      </c>
      <c r="AU178" s="20" t="s">
        <v>116</v>
      </c>
      <c r="AY178" s="20" t="s">
        <v>159</v>
      </c>
      <c r="BE178" s="113">
        <f>IF(U178="základní",P178,0)</f>
        <v>0</v>
      </c>
      <c r="BF178" s="113">
        <f>IF(U178="snížená",P178,0)</f>
        <v>0</v>
      </c>
      <c r="BG178" s="113">
        <f>IF(U178="zákl. přenesená",P178,0)</f>
        <v>0</v>
      </c>
      <c r="BH178" s="113">
        <f>IF(U178="sníž. přenesená",P178,0)</f>
        <v>0</v>
      </c>
      <c r="BI178" s="113">
        <f>IF(U178="nulová",P178,0)</f>
        <v>0</v>
      </c>
      <c r="BJ178" s="20" t="s">
        <v>94</v>
      </c>
      <c r="BK178" s="113">
        <f>ROUND(V178*K178,2)</f>
        <v>0</v>
      </c>
      <c r="BL178" s="20" t="s">
        <v>169</v>
      </c>
      <c r="BM178" s="20" t="s">
        <v>467</v>
      </c>
    </row>
    <row r="179" spans="2:65" s="11" customFormat="1" ht="16.5" customHeight="1">
      <c r="B179" s="190"/>
      <c r="C179" s="191"/>
      <c r="D179" s="191"/>
      <c r="E179" s="192" t="s">
        <v>23</v>
      </c>
      <c r="F179" s="313" t="s">
        <v>468</v>
      </c>
      <c r="G179" s="314"/>
      <c r="H179" s="314"/>
      <c r="I179" s="314"/>
      <c r="J179" s="191"/>
      <c r="K179" s="193">
        <v>256</v>
      </c>
      <c r="L179" s="191"/>
      <c r="M179" s="191"/>
      <c r="N179" s="191"/>
      <c r="O179" s="191"/>
      <c r="P179" s="191"/>
      <c r="Q179" s="191"/>
      <c r="R179" s="194"/>
      <c r="T179" s="195"/>
      <c r="U179" s="191"/>
      <c r="V179" s="191"/>
      <c r="W179" s="191"/>
      <c r="X179" s="191"/>
      <c r="Y179" s="191"/>
      <c r="Z179" s="191"/>
      <c r="AA179" s="191"/>
      <c r="AB179" s="191"/>
      <c r="AC179" s="191"/>
      <c r="AD179" s="196"/>
      <c r="AT179" s="197" t="s">
        <v>167</v>
      </c>
      <c r="AU179" s="197" t="s">
        <v>116</v>
      </c>
      <c r="AV179" s="11" t="s">
        <v>116</v>
      </c>
      <c r="AW179" s="11" t="s">
        <v>7</v>
      </c>
      <c r="AX179" s="11" t="s">
        <v>86</v>
      </c>
      <c r="AY179" s="197" t="s">
        <v>159</v>
      </c>
    </row>
    <row r="180" spans="2:65" s="12" customFormat="1" ht="16.5" customHeight="1">
      <c r="B180" s="198"/>
      <c r="C180" s="199"/>
      <c r="D180" s="199"/>
      <c r="E180" s="200" t="s">
        <v>23</v>
      </c>
      <c r="F180" s="284" t="s">
        <v>168</v>
      </c>
      <c r="G180" s="285"/>
      <c r="H180" s="285"/>
      <c r="I180" s="285"/>
      <c r="J180" s="199"/>
      <c r="K180" s="201">
        <v>256</v>
      </c>
      <c r="L180" s="199"/>
      <c r="M180" s="199"/>
      <c r="N180" s="199"/>
      <c r="O180" s="199"/>
      <c r="P180" s="199"/>
      <c r="Q180" s="199"/>
      <c r="R180" s="202"/>
      <c r="T180" s="203"/>
      <c r="U180" s="199"/>
      <c r="V180" s="199"/>
      <c r="W180" s="199"/>
      <c r="X180" s="199"/>
      <c r="Y180" s="199"/>
      <c r="Z180" s="199"/>
      <c r="AA180" s="199"/>
      <c r="AB180" s="199"/>
      <c r="AC180" s="199"/>
      <c r="AD180" s="204"/>
      <c r="AT180" s="205" t="s">
        <v>167</v>
      </c>
      <c r="AU180" s="205" t="s">
        <v>116</v>
      </c>
      <c r="AV180" s="12" t="s">
        <v>169</v>
      </c>
      <c r="AW180" s="12" t="s">
        <v>7</v>
      </c>
      <c r="AX180" s="12" t="s">
        <v>94</v>
      </c>
      <c r="AY180" s="205" t="s">
        <v>159</v>
      </c>
    </row>
    <row r="181" spans="2:65" s="1" customFormat="1" ht="25.5" customHeight="1">
      <c r="B181" s="37"/>
      <c r="C181" s="214" t="s">
        <v>266</v>
      </c>
      <c r="D181" s="214" t="s">
        <v>190</v>
      </c>
      <c r="E181" s="215" t="s">
        <v>267</v>
      </c>
      <c r="F181" s="315" t="s">
        <v>268</v>
      </c>
      <c r="G181" s="315"/>
      <c r="H181" s="315"/>
      <c r="I181" s="315"/>
      <c r="J181" s="216" t="s">
        <v>263</v>
      </c>
      <c r="K181" s="217">
        <v>166.86</v>
      </c>
      <c r="L181" s="218">
        <v>0</v>
      </c>
      <c r="M181" s="316"/>
      <c r="N181" s="316"/>
      <c r="O181" s="317"/>
      <c r="P181" s="277">
        <f>ROUND(V181*K181,2)</f>
        <v>0</v>
      </c>
      <c r="Q181" s="277"/>
      <c r="R181" s="39"/>
      <c r="T181" s="179" t="s">
        <v>23</v>
      </c>
      <c r="U181" s="46" t="s">
        <v>49</v>
      </c>
      <c r="V181" s="126">
        <f>L181+M181</f>
        <v>0</v>
      </c>
      <c r="W181" s="126">
        <f>ROUND(L181*K181,2)</f>
        <v>0</v>
      </c>
      <c r="X181" s="126">
        <f>ROUND(M181*K181,2)</f>
        <v>0</v>
      </c>
      <c r="Y181" s="38"/>
      <c r="Z181" s="180">
        <f>Y181*K181</f>
        <v>0</v>
      </c>
      <c r="AA181" s="180">
        <v>0.65</v>
      </c>
      <c r="AB181" s="180">
        <f>AA181*K181</f>
        <v>108.45900000000002</v>
      </c>
      <c r="AC181" s="180">
        <v>0</v>
      </c>
      <c r="AD181" s="181">
        <f>AC181*K181</f>
        <v>0</v>
      </c>
      <c r="AR181" s="20" t="s">
        <v>194</v>
      </c>
      <c r="AT181" s="20" t="s">
        <v>190</v>
      </c>
      <c r="AU181" s="20" t="s">
        <v>116</v>
      </c>
      <c r="AY181" s="20" t="s">
        <v>159</v>
      </c>
      <c r="BE181" s="113">
        <f>IF(U181="základní",P181,0)</f>
        <v>0</v>
      </c>
      <c r="BF181" s="113">
        <f>IF(U181="snížená",P181,0)</f>
        <v>0</v>
      </c>
      <c r="BG181" s="113">
        <f>IF(U181="zákl. přenesená",P181,0)</f>
        <v>0</v>
      </c>
      <c r="BH181" s="113">
        <f>IF(U181="sníž. přenesená",P181,0)</f>
        <v>0</v>
      </c>
      <c r="BI181" s="113">
        <f>IF(U181="nulová",P181,0)</f>
        <v>0</v>
      </c>
      <c r="BJ181" s="20" t="s">
        <v>94</v>
      </c>
      <c r="BK181" s="113">
        <f>ROUND(V181*K181,2)</f>
        <v>0</v>
      </c>
      <c r="BL181" s="20" t="s">
        <v>169</v>
      </c>
      <c r="BM181" s="20" t="s">
        <v>469</v>
      </c>
    </row>
    <row r="182" spans="2:65" s="11" customFormat="1" ht="16.5" customHeight="1">
      <c r="B182" s="190"/>
      <c r="C182" s="191"/>
      <c r="D182" s="191"/>
      <c r="E182" s="192" t="s">
        <v>23</v>
      </c>
      <c r="F182" s="313" t="s">
        <v>470</v>
      </c>
      <c r="G182" s="314"/>
      <c r="H182" s="314"/>
      <c r="I182" s="314"/>
      <c r="J182" s="191"/>
      <c r="K182" s="193">
        <v>74.16</v>
      </c>
      <c r="L182" s="191"/>
      <c r="M182" s="191"/>
      <c r="N182" s="191"/>
      <c r="O182" s="191"/>
      <c r="P182" s="191"/>
      <c r="Q182" s="191"/>
      <c r="R182" s="194"/>
      <c r="T182" s="195"/>
      <c r="U182" s="191"/>
      <c r="V182" s="191"/>
      <c r="W182" s="191"/>
      <c r="X182" s="191"/>
      <c r="Y182" s="191"/>
      <c r="Z182" s="191"/>
      <c r="AA182" s="191"/>
      <c r="AB182" s="191"/>
      <c r="AC182" s="191"/>
      <c r="AD182" s="196"/>
      <c r="AT182" s="197" t="s">
        <v>167</v>
      </c>
      <c r="AU182" s="197" t="s">
        <v>116</v>
      </c>
      <c r="AV182" s="11" t="s">
        <v>116</v>
      </c>
      <c r="AW182" s="11" t="s">
        <v>7</v>
      </c>
      <c r="AX182" s="11" t="s">
        <v>86</v>
      </c>
      <c r="AY182" s="197" t="s">
        <v>159</v>
      </c>
    </row>
    <row r="183" spans="2:65" s="11" customFormat="1" ht="16.5" customHeight="1">
      <c r="B183" s="190"/>
      <c r="C183" s="191"/>
      <c r="D183" s="191"/>
      <c r="E183" s="192" t="s">
        <v>23</v>
      </c>
      <c r="F183" s="282" t="s">
        <v>471</v>
      </c>
      <c r="G183" s="283"/>
      <c r="H183" s="283"/>
      <c r="I183" s="283"/>
      <c r="J183" s="191"/>
      <c r="K183" s="193">
        <v>92.7</v>
      </c>
      <c r="L183" s="191"/>
      <c r="M183" s="191"/>
      <c r="N183" s="191"/>
      <c r="O183" s="191"/>
      <c r="P183" s="191"/>
      <c r="Q183" s="191"/>
      <c r="R183" s="194"/>
      <c r="T183" s="195"/>
      <c r="U183" s="191"/>
      <c r="V183" s="191"/>
      <c r="W183" s="191"/>
      <c r="X183" s="191"/>
      <c r="Y183" s="191"/>
      <c r="Z183" s="191"/>
      <c r="AA183" s="191"/>
      <c r="AB183" s="191"/>
      <c r="AC183" s="191"/>
      <c r="AD183" s="196"/>
      <c r="AT183" s="197" t="s">
        <v>167</v>
      </c>
      <c r="AU183" s="197" t="s">
        <v>116</v>
      </c>
      <c r="AV183" s="11" t="s">
        <v>116</v>
      </c>
      <c r="AW183" s="11" t="s">
        <v>7</v>
      </c>
      <c r="AX183" s="11" t="s">
        <v>86</v>
      </c>
      <c r="AY183" s="197" t="s">
        <v>159</v>
      </c>
    </row>
    <row r="184" spans="2:65" s="12" customFormat="1" ht="16.5" customHeight="1">
      <c r="B184" s="198"/>
      <c r="C184" s="199"/>
      <c r="D184" s="199"/>
      <c r="E184" s="200" t="s">
        <v>23</v>
      </c>
      <c r="F184" s="284" t="s">
        <v>168</v>
      </c>
      <c r="G184" s="285"/>
      <c r="H184" s="285"/>
      <c r="I184" s="285"/>
      <c r="J184" s="199"/>
      <c r="K184" s="201">
        <v>166.86</v>
      </c>
      <c r="L184" s="199"/>
      <c r="M184" s="199"/>
      <c r="N184" s="199"/>
      <c r="O184" s="199"/>
      <c r="P184" s="199"/>
      <c r="Q184" s="199"/>
      <c r="R184" s="202"/>
      <c r="T184" s="203"/>
      <c r="U184" s="199"/>
      <c r="V184" s="199"/>
      <c r="W184" s="199"/>
      <c r="X184" s="199"/>
      <c r="Y184" s="199"/>
      <c r="Z184" s="199"/>
      <c r="AA184" s="199"/>
      <c r="AB184" s="199"/>
      <c r="AC184" s="199"/>
      <c r="AD184" s="204"/>
      <c r="AT184" s="205" t="s">
        <v>167</v>
      </c>
      <c r="AU184" s="205" t="s">
        <v>116</v>
      </c>
      <c r="AV184" s="12" t="s">
        <v>169</v>
      </c>
      <c r="AW184" s="12" t="s">
        <v>7</v>
      </c>
      <c r="AX184" s="12" t="s">
        <v>94</v>
      </c>
      <c r="AY184" s="205" t="s">
        <v>159</v>
      </c>
    </row>
    <row r="185" spans="2:65" s="1" customFormat="1" ht="25.5" customHeight="1">
      <c r="B185" s="37"/>
      <c r="C185" s="174" t="s">
        <v>272</v>
      </c>
      <c r="D185" s="174" t="s">
        <v>160</v>
      </c>
      <c r="E185" s="175" t="s">
        <v>273</v>
      </c>
      <c r="F185" s="286" t="s">
        <v>274</v>
      </c>
      <c r="G185" s="286"/>
      <c r="H185" s="286"/>
      <c r="I185" s="286"/>
      <c r="J185" s="176" t="s">
        <v>199</v>
      </c>
      <c r="K185" s="177">
        <v>24</v>
      </c>
      <c r="L185" s="178">
        <v>0</v>
      </c>
      <c r="M185" s="287">
        <v>0</v>
      </c>
      <c r="N185" s="288"/>
      <c r="O185" s="288"/>
      <c r="P185" s="277">
        <f>ROUND(V185*K185,2)</f>
        <v>0</v>
      </c>
      <c r="Q185" s="277"/>
      <c r="R185" s="39"/>
      <c r="T185" s="179" t="s">
        <v>23</v>
      </c>
      <c r="U185" s="46" t="s">
        <v>49</v>
      </c>
      <c r="V185" s="126">
        <f>L185+M185</f>
        <v>0</v>
      </c>
      <c r="W185" s="126">
        <f>ROUND(L185*K185,2)</f>
        <v>0</v>
      </c>
      <c r="X185" s="126">
        <f>ROUND(M185*K185,2)</f>
        <v>0</v>
      </c>
      <c r="Y185" s="38"/>
      <c r="Z185" s="180">
        <f>Y185*K185</f>
        <v>0</v>
      </c>
      <c r="AA185" s="180">
        <v>6.0000000000000002E-5</v>
      </c>
      <c r="AB185" s="180">
        <f>AA185*K185</f>
        <v>1.4400000000000001E-3</v>
      </c>
      <c r="AC185" s="180">
        <v>0</v>
      </c>
      <c r="AD185" s="181">
        <f>AC185*K185</f>
        <v>0</v>
      </c>
      <c r="AR185" s="20" t="s">
        <v>169</v>
      </c>
      <c r="AT185" s="20" t="s">
        <v>160</v>
      </c>
      <c r="AU185" s="20" t="s">
        <v>116</v>
      </c>
      <c r="AY185" s="20" t="s">
        <v>159</v>
      </c>
      <c r="BE185" s="113">
        <f>IF(U185="základní",P185,0)</f>
        <v>0</v>
      </c>
      <c r="BF185" s="113">
        <f>IF(U185="snížená",P185,0)</f>
        <v>0</v>
      </c>
      <c r="BG185" s="113">
        <f>IF(U185="zákl. přenesená",P185,0)</f>
        <v>0</v>
      </c>
      <c r="BH185" s="113">
        <f>IF(U185="sníž. přenesená",P185,0)</f>
        <v>0</v>
      </c>
      <c r="BI185" s="113">
        <f>IF(U185="nulová",P185,0)</f>
        <v>0</v>
      </c>
      <c r="BJ185" s="20" t="s">
        <v>94</v>
      </c>
      <c r="BK185" s="113">
        <f>ROUND(V185*K185,2)</f>
        <v>0</v>
      </c>
      <c r="BL185" s="20" t="s">
        <v>169</v>
      </c>
      <c r="BM185" s="20" t="s">
        <v>472</v>
      </c>
    </row>
    <row r="186" spans="2:65" s="11" customFormat="1" ht="16.5" customHeight="1">
      <c r="B186" s="190"/>
      <c r="C186" s="191"/>
      <c r="D186" s="191"/>
      <c r="E186" s="192" t="s">
        <v>23</v>
      </c>
      <c r="F186" s="313" t="s">
        <v>473</v>
      </c>
      <c r="G186" s="314"/>
      <c r="H186" s="314"/>
      <c r="I186" s="314"/>
      <c r="J186" s="191"/>
      <c r="K186" s="193">
        <v>24</v>
      </c>
      <c r="L186" s="191"/>
      <c r="M186" s="191"/>
      <c r="N186" s="191"/>
      <c r="O186" s="191"/>
      <c r="P186" s="191"/>
      <c r="Q186" s="191"/>
      <c r="R186" s="194"/>
      <c r="T186" s="195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6"/>
      <c r="AT186" s="197" t="s">
        <v>167</v>
      </c>
      <c r="AU186" s="197" t="s">
        <v>116</v>
      </c>
      <c r="AV186" s="11" t="s">
        <v>116</v>
      </c>
      <c r="AW186" s="11" t="s">
        <v>7</v>
      </c>
      <c r="AX186" s="11" t="s">
        <v>86</v>
      </c>
      <c r="AY186" s="197" t="s">
        <v>159</v>
      </c>
    </row>
    <row r="187" spans="2:65" s="12" customFormat="1" ht="16.5" customHeight="1">
      <c r="B187" s="198"/>
      <c r="C187" s="199"/>
      <c r="D187" s="199"/>
      <c r="E187" s="200" t="s">
        <v>23</v>
      </c>
      <c r="F187" s="284" t="s">
        <v>168</v>
      </c>
      <c r="G187" s="285"/>
      <c r="H187" s="285"/>
      <c r="I187" s="285"/>
      <c r="J187" s="199"/>
      <c r="K187" s="201">
        <v>24</v>
      </c>
      <c r="L187" s="199"/>
      <c r="M187" s="199"/>
      <c r="N187" s="199"/>
      <c r="O187" s="199"/>
      <c r="P187" s="199"/>
      <c r="Q187" s="199"/>
      <c r="R187" s="202"/>
      <c r="T187" s="203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204"/>
      <c r="AT187" s="205" t="s">
        <v>167</v>
      </c>
      <c r="AU187" s="205" t="s">
        <v>116</v>
      </c>
      <c r="AV187" s="12" t="s">
        <v>169</v>
      </c>
      <c r="AW187" s="12" t="s">
        <v>7</v>
      </c>
      <c r="AX187" s="12" t="s">
        <v>94</v>
      </c>
      <c r="AY187" s="205" t="s">
        <v>159</v>
      </c>
    </row>
    <row r="188" spans="2:65" s="10" customFormat="1" ht="16.5" customHeight="1">
      <c r="B188" s="182"/>
      <c r="C188" s="183"/>
      <c r="D188" s="183"/>
      <c r="E188" s="184" t="s">
        <v>23</v>
      </c>
      <c r="F188" s="311" t="s">
        <v>277</v>
      </c>
      <c r="G188" s="312"/>
      <c r="H188" s="312"/>
      <c r="I188" s="312"/>
      <c r="J188" s="183"/>
      <c r="K188" s="185" t="s">
        <v>23</v>
      </c>
      <c r="L188" s="183"/>
      <c r="M188" s="183"/>
      <c r="N188" s="183"/>
      <c r="O188" s="183"/>
      <c r="P188" s="183"/>
      <c r="Q188" s="183"/>
      <c r="R188" s="186"/>
      <c r="T188" s="187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8"/>
      <c r="AT188" s="189" t="s">
        <v>167</v>
      </c>
      <c r="AU188" s="189" t="s">
        <v>116</v>
      </c>
      <c r="AV188" s="10" t="s">
        <v>94</v>
      </c>
      <c r="AW188" s="10" t="s">
        <v>7</v>
      </c>
      <c r="AX188" s="10" t="s">
        <v>86</v>
      </c>
      <c r="AY188" s="189" t="s">
        <v>159</v>
      </c>
    </row>
    <row r="189" spans="2:65" s="10" customFormat="1" ht="16.5" customHeight="1">
      <c r="B189" s="182"/>
      <c r="C189" s="183"/>
      <c r="D189" s="183"/>
      <c r="E189" s="184" t="s">
        <v>23</v>
      </c>
      <c r="F189" s="311" t="s">
        <v>278</v>
      </c>
      <c r="G189" s="312"/>
      <c r="H189" s="312"/>
      <c r="I189" s="312"/>
      <c r="J189" s="183"/>
      <c r="K189" s="185" t="s">
        <v>23</v>
      </c>
      <c r="L189" s="183"/>
      <c r="M189" s="183"/>
      <c r="N189" s="183"/>
      <c r="O189" s="183"/>
      <c r="P189" s="183"/>
      <c r="Q189" s="183"/>
      <c r="R189" s="186"/>
      <c r="T189" s="187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8"/>
      <c r="AT189" s="189" t="s">
        <v>167</v>
      </c>
      <c r="AU189" s="189" t="s">
        <v>116</v>
      </c>
      <c r="AV189" s="10" t="s">
        <v>94</v>
      </c>
      <c r="AW189" s="10" t="s">
        <v>7</v>
      </c>
      <c r="AX189" s="10" t="s">
        <v>86</v>
      </c>
      <c r="AY189" s="189" t="s">
        <v>159</v>
      </c>
    </row>
    <row r="190" spans="2:65" s="1" customFormat="1" ht="25.5" customHeight="1">
      <c r="B190" s="37"/>
      <c r="C190" s="174" t="s">
        <v>279</v>
      </c>
      <c r="D190" s="174" t="s">
        <v>160</v>
      </c>
      <c r="E190" s="175" t="s">
        <v>280</v>
      </c>
      <c r="F190" s="286" t="s">
        <v>281</v>
      </c>
      <c r="G190" s="286"/>
      <c r="H190" s="286"/>
      <c r="I190" s="286"/>
      <c r="J190" s="176" t="s">
        <v>182</v>
      </c>
      <c r="K190" s="177">
        <v>30.143999999999998</v>
      </c>
      <c r="L190" s="178">
        <v>0</v>
      </c>
      <c r="M190" s="287">
        <v>0</v>
      </c>
      <c r="N190" s="288"/>
      <c r="O190" s="288"/>
      <c r="P190" s="277">
        <f>ROUND(V190*K190,2)</f>
        <v>0</v>
      </c>
      <c r="Q190" s="277"/>
      <c r="R190" s="39"/>
      <c r="T190" s="179" t="s">
        <v>23</v>
      </c>
      <c r="U190" s="46" t="s">
        <v>49</v>
      </c>
      <c r="V190" s="126">
        <f>L190+M190</f>
        <v>0</v>
      </c>
      <c r="W190" s="126">
        <f>ROUND(L190*K190,2)</f>
        <v>0</v>
      </c>
      <c r="X190" s="126">
        <f>ROUND(M190*K190,2)</f>
        <v>0</v>
      </c>
      <c r="Y190" s="38"/>
      <c r="Z190" s="180">
        <f>Y190*K190</f>
        <v>0</v>
      </c>
      <c r="AA190" s="180">
        <v>3.0000000000000001E-5</v>
      </c>
      <c r="AB190" s="180">
        <f>AA190*K190</f>
        <v>9.0432000000000002E-4</v>
      </c>
      <c r="AC190" s="180">
        <v>0</v>
      </c>
      <c r="AD190" s="181">
        <f>AC190*K190</f>
        <v>0</v>
      </c>
      <c r="AR190" s="20" t="s">
        <v>169</v>
      </c>
      <c r="AT190" s="20" t="s">
        <v>160</v>
      </c>
      <c r="AU190" s="20" t="s">
        <v>116</v>
      </c>
      <c r="AY190" s="20" t="s">
        <v>159</v>
      </c>
      <c r="BE190" s="113">
        <f>IF(U190="základní",P190,0)</f>
        <v>0</v>
      </c>
      <c r="BF190" s="113">
        <f>IF(U190="snížená",P190,0)</f>
        <v>0</v>
      </c>
      <c r="BG190" s="113">
        <f>IF(U190="zákl. přenesená",P190,0)</f>
        <v>0</v>
      </c>
      <c r="BH190" s="113">
        <f>IF(U190="sníž. přenesená",P190,0)</f>
        <v>0</v>
      </c>
      <c r="BI190" s="113">
        <f>IF(U190="nulová",P190,0)</f>
        <v>0</v>
      </c>
      <c r="BJ190" s="20" t="s">
        <v>94</v>
      </c>
      <c r="BK190" s="113">
        <f>ROUND(V190*K190,2)</f>
        <v>0</v>
      </c>
      <c r="BL190" s="20" t="s">
        <v>169</v>
      </c>
      <c r="BM190" s="20" t="s">
        <v>474</v>
      </c>
    </row>
    <row r="191" spans="2:65" s="11" customFormat="1" ht="16.5" customHeight="1">
      <c r="B191" s="190"/>
      <c r="C191" s="191"/>
      <c r="D191" s="191"/>
      <c r="E191" s="192" t="s">
        <v>23</v>
      </c>
      <c r="F191" s="313" t="s">
        <v>475</v>
      </c>
      <c r="G191" s="314"/>
      <c r="H191" s="314"/>
      <c r="I191" s="314"/>
      <c r="J191" s="191"/>
      <c r="K191" s="193">
        <v>30.143999999999998</v>
      </c>
      <c r="L191" s="191"/>
      <c r="M191" s="191"/>
      <c r="N191" s="191"/>
      <c r="O191" s="191"/>
      <c r="P191" s="191"/>
      <c r="Q191" s="191"/>
      <c r="R191" s="194"/>
      <c r="T191" s="195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6"/>
      <c r="AT191" s="197" t="s">
        <v>167</v>
      </c>
      <c r="AU191" s="197" t="s">
        <v>116</v>
      </c>
      <c r="AV191" s="11" t="s">
        <v>116</v>
      </c>
      <c r="AW191" s="11" t="s">
        <v>7</v>
      </c>
      <c r="AX191" s="11" t="s">
        <v>86</v>
      </c>
      <c r="AY191" s="197" t="s">
        <v>159</v>
      </c>
    </row>
    <row r="192" spans="2:65" s="12" customFormat="1" ht="16.5" customHeight="1">
      <c r="B192" s="198"/>
      <c r="C192" s="199"/>
      <c r="D192" s="199"/>
      <c r="E192" s="200" t="s">
        <v>23</v>
      </c>
      <c r="F192" s="284" t="s">
        <v>168</v>
      </c>
      <c r="G192" s="285"/>
      <c r="H192" s="285"/>
      <c r="I192" s="285"/>
      <c r="J192" s="199"/>
      <c r="K192" s="201">
        <v>30.143999999999998</v>
      </c>
      <c r="L192" s="199"/>
      <c r="M192" s="199"/>
      <c r="N192" s="199"/>
      <c r="O192" s="199"/>
      <c r="P192" s="199"/>
      <c r="Q192" s="199"/>
      <c r="R192" s="202"/>
      <c r="T192" s="203"/>
      <c r="U192" s="199"/>
      <c r="V192" s="199"/>
      <c r="W192" s="199"/>
      <c r="X192" s="199"/>
      <c r="Y192" s="199"/>
      <c r="Z192" s="199"/>
      <c r="AA192" s="199"/>
      <c r="AB192" s="199"/>
      <c r="AC192" s="199"/>
      <c r="AD192" s="204"/>
      <c r="AT192" s="205" t="s">
        <v>167</v>
      </c>
      <c r="AU192" s="205" t="s">
        <v>116</v>
      </c>
      <c r="AV192" s="12" t="s">
        <v>169</v>
      </c>
      <c r="AW192" s="12" t="s">
        <v>7</v>
      </c>
      <c r="AX192" s="12" t="s">
        <v>94</v>
      </c>
      <c r="AY192" s="205" t="s">
        <v>159</v>
      </c>
    </row>
    <row r="193" spans="2:65" s="10" customFormat="1" ht="16.5" customHeight="1">
      <c r="B193" s="182"/>
      <c r="C193" s="183"/>
      <c r="D193" s="183"/>
      <c r="E193" s="184" t="s">
        <v>23</v>
      </c>
      <c r="F193" s="311" t="s">
        <v>284</v>
      </c>
      <c r="G193" s="312"/>
      <c r="H193" s="312"/>
      <c r="I193" s="312"/>
      <c r="J193" s="183"/>
      <c r="K193" s="185" t="s">
        <v>23</v>
      </c>
      <c r="L193" s="183"/>
      <c r="M193" s="183"/>
      <c r="N193" s="183"/>
      <c r="O193" s="183"/>
      <c r="P193" s="183"/>
      <c r="Q193" s="183"/>
      <c r="R193" s="186"/>
      <c r="T193" s="187"/>
      <c r="U193" s="183"/>
      <c r="V193" s="183"/>
      <c r="W193" s="183"/>
      <c r="X193" s="183"/>
      <c r="Y193" s="183"/>
      <c r="Z193" s="183"/>
      <c r="AA193" s="183"/>
      <c r="AB193" s="183"/>
      <c r="AC193" s="183"/>
      <c r="AD193" s="188"/>
      <c r="AT193" s="189" t="s">
        <v>167</v>
      </c>
      <c r="AU193" s="189" t="s">
        <v>116</v>
      </c>
      <c r="AV193" s="10" t="s">
        <v>94</v>
      </c>
      <c r="AW193" s="10" t="s">
        <v>7</v>
      </c>
      <c r="AX193" s="10" t="s">
        <v>86</v>
      </c>
      <c r="AY193" s="189" t="s">
        <v>159</v>
      </c>
    </row>
    <row r="194" spans="2:65" s="1" customFormat="1" ht="16.5" customHeight="1">
      <c r="B194" s="37"/>
      <c r="C194" s="214" t="s">
        <v>285</v>
      </c>
      <c r="D194" s="214" t="s">
        <v>190</v>
      </c>
      <c r="E194" s="215" t="s">
        <v>286</v>
      </c>
      <c r="F194" s="315" t="s">
        <v>287</v>
      </c>
      <c r="G194" s="315"/>
      <c r="H194" s="315"/>
      <c r="I194" s="315"/>
      <c r="J194" s="216" t="s">
        <v>182</v>
      </c>
      <c r="K194" s="217">
        <v>36.173000000000002</v>
      </c>
      <c r="L194" s="218">
        <v>0</v>
      </c>
      <c r="M194" s="316"/>
      <c r="N194" s="316"/>
      <c r="O194" s="317"/>
      <c r="P194" s="277">
        <f>ROUND(V194*K194,2)</f>
        <v>0</v>
      </c>
      <c r="Q194" s="277"/>
      <c r="R194" s="39"/>
      <c r="T194" s="179" t="s">
        <v>23</v>
      </c>
      <c r="U194" s="46" t="s">
        <v>49</v>
      </c>
      <c r="V194" s="126">
        <f>L194+M194</f>
        <v>0</v>
      </c>
      <c r="W194" s="126">
        <f>ROUND(L194*K194,2)</f>
        <v>0</v>
      </c>
      <c r="X194" s="126">
        <f>ROUND(M194*K194,2)</f>
        <v>0</v>
      </c>
      <c r="Y194" s="38"/>
      <c r="Z194" s="180">
        <f>Y194*K194</f>
        <v>0</v>
      </c>
      <c r="AA194" s="180">
        <v>5.0000000000000001E-4</v>
      </c>
      <c r="AB194" s="180">
        <f>AA194*K194</f>
        <v>1.8086500000000002E-2</v>
      </c>
      <c r="AC194" s="180">
        <v>0</v>
      </c>
      <c r="AD194" s="181">
        <f>AC194*K194</f>
        <v>0</v>
      </c>
      <c r="AR194" s="20" t="s">
        <v>194</v>
      </c>
      <c r="AT194" s="20" t="s">
        <v>190</v>
      </c>
      <c r="AU194" s="20" t="s">
        <v>116</v>
      </c>
      <c r="AY194" s="20" t="s">
        <v>159</v>
      </c>
      <c r="BE194" s="113">
        <f>IF(U194="základní",P194,0)</f>
        <v>0</v>
      </c>
      <c r="BF194" s="113">
        <f>IF(U194="snížená",P194,0)</f>
        <v>0</v>
      </c>
      <c r="BG194" s="113">
        <f>IF(U194="zákl. přenesená",P194,0)</f>
        <v>0</v>
      </c>
      <c r="BH194" s="113">
        <f>IF(U194="sníž. přenesená",P194,0)</f>
        <v>0</v>
      </c>
      <c r="BI194" s="113">
        <f>IF(U194="nulová",P194,0)</f>
        <v>0</v>
      </c>
      <c r="BJ194" s="20" t="s">
        <v>94</v>
      </c>
      <c r="BK194" s="113">
        <f>ROUND(V194*K194,2)</f>
        <v>0</v>
      </c>
      <c r="BL194" s="20" t="s">
        <v>169</v>
      </c>
      <c r="BM194" s="20" t="s">
        <v>476</v>
      </c>
    </row>
    <row r="195" spans="2:65" s="11" customFormat="1" ht="16.5" customHeight="1">
      <c r="B195" s="190"/>
      <c r="C195" s="191"/>
      <c r="D195" s="191"/>
      <c r="E195" s="192" t="s">
        <v>23</v>
      </c>
      <c r="F195" s="313" t="s">
        <v>477</v>
      </c>
      <c r="G195" s="314"/>
      <c r="H195" s="314"/>
      <c r="I195" s="314"/>
      <c r="J195" s="191"/>
      <c r="K195" s="193">
        <v>36.173000000000002</v>
      </c>
      <c r="L195" s="191"/>
      <c r="M195" s="191"/>
      <c r="N195" s="191"/>
      <c r="O195" s="191"/>
      <c r="P195" s="191"/>
      <c r="Q195" s="191"/>
      <c r="R195" s="194"/>
      <c r="T195" s="195"/>
      <c r="U195" s="191"/>
      <c r="V195" s="191"/>
      <c r="W195" s="191"/>
      <c r="X195" s="191"/>
      <c r="Y195" s="191"/>
      <c r="Z195" s="191"/>
      <c r="AA195" s="191"/>
      <c r="AB195" s="191"/>
      <c r="AC195" s="191"/>
      <c r="AD195" s="196"/>
      <c r="AT195" s="197" t="s">
        <v>167</v>
      </c>
      <c r="AU195" s="197" t="s">
        <v>116</v>
      </c>
      <c r="AV195" s="11" t="s">
        <v>116</v>
      </c>
      <c r="AW195" s="11" t="s">
        <v>7</v>
      </c>
      <c r="AX195" s="11" t="s">
        <v>86</v>
      </c>
      <c r="AY195" s="197" t="s">
        <v>159</v>
      </c>
    </row>
    <row r="196" spans="2:65" s="12" customFormat="1" ht="16.5" customHeight="1">
      <c r="B196" s="198"/>
      <c r="C196" s="199"/>
      <c r="D196" s="199"/>
      <c r="E196" s="200" t="s">
        <v>23</v>
      </c>
      <c r="F196" s="284" t="s">
        <v>168</v>
      </c>
      <c r="G196" s="285"/>
      <c r="H196" s="285"/>
      <c r="I196" s="285"/>
      <c r="J196" s="199"/>
      <c r="K196" s="201">
        <v>36.173000000000002</v>
      </c>
      <c r="L196" s="199"/>
      <c r="M196" s="199"/>
      <c r="N196" s="199"/>
      <c r="O196" s="199"/>
      <c r="P196" s="199"/>
      <c r="Q196" s="199"/>
      <c r="R196" s="202"/>
      <c r="T196" s="203"/>
      <c r="U196" s="199"/>
      <c r="V196" s="199"/>
      <c r="W196" s="199"/>
      <c r="X196" s="199"/>
      <c r="Y196" s="199"/>
      <c r="Z196" s="199"/>
      <c r="AA196" s="199"/>
      <c r="AB196" s="199"/>
      <c r="AC196" s="199"/>
      <c r="AD196" s="204"/>
      <c r="AT196" s="205" t="s">
        <v>167</v>
      </c>
      <c r="AU196" s="205" t="s">
        <v>116</v>
      </c>
      <c r="AV196" s="12" t="s">
        <v>169</v>
      </c>
      <c r="AW196" s="12" t="s">
        <v>7</v>
      </c>
      <c r="AX196" s="12" t="s">
        <v>94</v>
      </c>
      <c r="AY196" s="205" t="s">
        <v>159</v>
      </c>
    </row>
    <row r="197" spans="2:65" s="1" customFormat="1" ht="16.5" customHeight="1">
      <c r="B197" s="37"/>
      <c r="C197" s="214" t="s">
        <v>290</v>
      </c>
      <c r="D197" s="214" t="s">
        <v>190</v>
      </c>
      <c r="E197" s="215" t="s">
        <v>291</v>
      </c>
      <c r="F197" s="315" t="s">
        <v>292</v>
      </c>
      <c r="G197" s="315"/>
      <c r="H197" s="315"/>
      <c r="I197" s="315"/>
      <c r="J197" s="216" t="s">
        <v>293</v>
      </c>
      <c r="K197" s="217">
        <v>4839</v>
      </c>
      <c r="L197" s="218">
        <v>0</v>
      </c>
      <c r="M197" s="316"/>
      <c r="N197" s="316"/>
      <c r="O197" s="317"/>
      <c r="P197" s="277">
        <f>ROUND(V197*K197,2)</f>
        <v>0</v>
      </c>
      <c r="Q197" s="277"/>
      <c r="R197" s="39"/>
      <c r="T197" s="179" t="s">
        <v>23</v>
      </c>
      <c r="U197" s="46" t="s">
        <v>49</v>
      </c>
      <c r="V197" s="126">
        <f>L197+M197</f>
        <v>0</v>
      </c>
      <c r="W197" s="126">
        <f>ROUND(L197*K197,2)</f>
        <v>0</v>
      </c>
      <c r="X197" s="126">
        <f>ROUND(M197*K197,2)</f>
        <v>0</v>
      </c>
      <c r="Y197" s="38"/>
      <c r="Z197" s="180">
        <f>Y197*K197</f>
        <v>0</v>
      </c>
      <c r="AA197" s="180">
        <v>0</v>
      </c>
      <c r="AB197" s="180">
        <f>AA197*K197</f>
        <v>0</v>
      </c>
      <c r="AC197" s="180">
        <v>0</v>
      </c>
      <c r="AD197" s="181">
        <f>AC197*K197</f>
        <v>0</v>
      </c>
      <c r="AR197" s="20" t="s">
        <v>194</v>
      </c>
      <c r="AT197" s="20" t="s">
        <v>190</v>
      </c>
      <c r="AU197" s="20" t="s">
        <v>116</v>
      </c>
      <c r="AY197" s="20" t="s">
        <v>159</v>
      </c>
      <c r="BE197" s="113">
        <f>IF(U197="základní",P197,0)</f>
        <v>0</v>
      </c>
      <c r="BF197" s="113">
        <f>IF(U197="snížená",P197,0)</f>
        <v>0</v>
      </c>
      <c r="BG197" s="113">
        <f>IF(U197="zákl. přenesená",P197,0)</f>
        <v>0</v>
      </c>
      <c r="BH197" s="113">
        <f>IF(U197="sníž. přenesená",P197,0)</f>
        <v>0</v>
      </c>
      <c r="BI197" s="113">
        <f>IF(U197="nulová",P197,0)</f>
        <v>0</v>
      </c>
      <c r="BJ197" s="20" t="s">
        <v>94</v>
      </c>
      <c r="BK197" s="113">
        <f>ROUND(V197*K197,2)</f>
        <v>0</v>
      </c>
      <c r="BL197" s="20" t="s">
        <v>169</v>
      </c>
      <c r="BM197" s="20" t="s">
        <v>478</v>
      </c>
    </row>
    <row r="198" spans="2:65" s="11" customFormat="1" ht="16.5" customHeight="1">
      <c r="B198" s="190"/>
      <c r="C198" s="191"/>
      <c r="D198" s="191"/>
      <c r="E198" s="192" t="s">
        <v>23</v>
      </c>
      <c r="F198" s="313" t="s">
        <v>479</v>
      </c>
      <c r="G198" s="314"/>
      <c r="H198" s="314"/>
      <c r="I198" s="314"/>
      <c r="J198" s="191"/>
      <c r="K198" s="193">
        <v>1140</v>
      </c>
      <c r="L198" s="191"/>
      <c r="M198" s="191"/>
      <c r="N198" s="191"/>
      <c r="O198" s="191"/>
      <c r="P198" s="191"/>
      <c r="Q198" s="191"/>
      <c r="R198" s="194"/>
      <c r="T198" s="195"/>
      <c r="U198" s="191"/>
      <c r="V198" s="191"/>
      <c r="W198" s="191"/>
      <c r="X198" s="191"/>
      <c r="Y198" s="191"/>
      <c r="Z198" s="191"/>
      <c r="AA198" s="191"/>
      <c r="AB198" s="191"/>
      <c r="AC198" s="191"/>
      <c r="AD198" s="196"/>
      <c r="AT198" s="197" t="s">
        <v>167</v>
      </c>
      <c r="AU198" s="197" t="s">
        <v>116</v>
      </c>
      <c r="AV198" s="11" t="s">
        <v>116</v>
      </c>
      <c r="AW198" s="11" t="s">
        <v>7</v>
      </c>
      <c r="AX198" s="11" t="s">
        <v>86</v>
      </c>
      <c r="AY198" s="197" t="s">
        <v>159</v>
      </c>
    </row>
    <row r="199" spans="2:65" s="11" customFormat="1" ht="16.5" customHeight="1">
      <c r="B199" s="190"/>
      <c r="C199" s="191"/>
      <c r="D199" s="191"/>
      <c r="E199" s="192" t="s">
        <v>23</v>
      </c>
      <c r="F199" s="282" t="s">
        <v>480</v>
      </c>
      <c r="G199" s="283"/>
      <c r="H199" s="283"/>
      <c r="I199" s="283"/>
      <c r="J199" s="191"/>
      <c r="K199" s="193">
        <v>768</v>
      </c>
      <c r="L199" s="191"/>
      <c r="M199" s="191"/>
      <c r="N199" s="191"/>
      <c r="O199" s="191"/>
      <c r="P199" s="191"/>
      <c r="Q199" s="191"/>
      <c r="R199" s="194"/>
      <c r="T199" s="195"/>
      <c r="U199" s="191"/>
      <c r="V199" s="191"/>
      <c r="W199" s="191"/>
      <c r="X199" s="191"/>
      <c r="Y199" s="191"/>
      <c r="Z199" s="191"/>
      <c r="AA199" s="191"/>
      <c r="AB199" s="191"/>
      <c r="AC199" s="191"/>
      <c r="AD199" s="196"/>
      <c r="AT199" s="197" t="s">
        <v>167</v>
      </c>
      <c r="AU199" s="197" t="s">
        <v>116</v>
      </c>
      <c r="AV199" s="11" t="s">
        <v>116</v>
      </c>
      <c r="AW199" s="11" t="s">
        <v>7</v>
      </c>
      <c r="AX199" s="11" t="s">
        <v>86</v>
      </c>
      <c r="AY199" s="197" t="s">
        <v>159</v>
      </c>
    </row>
    <row r="200" spans="2:65" s="11" customFormat="1" ht="16.5" customHeight="1">
      <c r="B200" s="190"/>
      <c r="C200" s="191"/>
      <c r="D200" s="191"/>
      <c r="E200" s="192" t="s">
        <v>23</v>
      </c>
      <c r="F200" s="282" t="s">
        <v>481</v>
      </c>
      <c r="G200" s="283"/>
      <c r="H200" s="283"/>
      <c r="I200" s="283"/>
      <c r="J200" s="191"/>
      <c r="K200" s="193">
        <v>2931</v>
      </c>
      <c r="L200" s="191"/>
      <c r="M200" s="191"/>
      <c r="N200" s="191"/>
      <c r="O200" s="191"/>
      <c r="P200" s="191"/>
      <c r="Q200" s="191"/>
      <c r="R200" s="194"/>
      <c r="T200" s="195"/>
      <c r="U200" s="191"/>
      <c r="V200" s="191"/>
      <c r="W200" s="191"/>
      <c r="X200" s="191"/>
      <c r="Y200" s="191"/>
      <c r="Z200" s="191"/>
      <c r="AA200" s="191"/>
      <c r="AB200" s="191"/>
      <c r="AC200" s="191"/>
      <c r="AD200" s="196"/>
      <c r="AT200" s="197" t="s">
        <v>167</v>
      </c>
      <c r="AU200" s="197" t="s">
        <v>116</v>
      </c>
      <c r="AV200" s="11" t="s">
        <v>116</v>
      </c>
      <c r="AW200" s="11" t="s">
        <v>7</v>
      </c>
      <c r="AX200" s="11" t="s">
        <v>86</v>
      </c>
      <c r="AY200" s="197" t="s">
        <v>159</v>
      </c>
    </row>
    <row r="201" spans="2:65" s="12" customFormat="1" ht="16.5" customHeight="1">
      <c r="B201" s="198"/>
      <c r="C201" s="199"/>
      <c r="D201" s="199"/>
      <c r="E201" s="200" t="s">
        <v>23</v>
      </c>
      <c r="F201" s="284" t="s">
        <v>168</v>
      </c>
      <c r="G201" s="285"/>
      <c r="H201" s="285"/>
      <c r="I201" s="285"/>
      <c r="J201" s="199"/>
      <c r="K201" s="201">
        <v>4839</v>
      </c>
      <c r="L201" s="199"/>
      <c r="M201" s="199"/>
      <c r="N201" s="199"/>
      <c r="O201" s="199"/>
      <c r="P201" s="199"/>
      <c r="Q201" s="199"/>
      <c r="R201" s="202"/>
      <c r="T201" s="203"/>
      <c r="U201" s="199"/>
      <c r="V201" s="199"/>
      <c r="W201" s="199"/>
      <c r="X201" s="199"/>
      <c r="Y201" s="199"/>
      <c r="Z201" s="199"/>
      <c r="AA201" s="199"/>
      <c r="AB201" s="199"/>
      <c r="AC201" s="199"/>
      <c r="AD201" s="204"/>
      <c r="AT201" s="205" t="s">
        <v>167</v>
      </c>
      <c r="AU201" s="205" t="s">
        <v>116</v>
      </c>
      <c r="AV201" s="12" t="s">
        <v>169</v>
      </c>
      <c r="AW201" s="12" t="s">
        <v>7</v>
      </c>
      <c r="AX201" s="12" t="s">
        <v>94</v>
      </c>
      <c r="AY201" s="205" t="s">
        <v>159</v>
      </c>
    </row>
    <row r="202" spans="2:65" s="10" customFormat="1" ht="16.5" customHeight="1">
      <c r="B202" s="182"/>
      <c r="C202" s="183"/>
      <c r="D202" s="183"/>
      <c r="E202" s="184" t="s">
        <v>23</v>
      </c>
      <c r="F202" s="311" t="s">
        <v>298</v>
      </c>
      <c r="G202" s="312"/>
      <c r="H202" s="312"/>
      <c r="I202" s="312"/>
      <c r="J202" s="183"/>
      <c r="K202" s="185" t="s">
        <v>23</v>
      </c>
      <c r="L202" s="183"/>
      <c r="M202" s="183"/>
      <c r="N202" s="183"/>
      <c r="O202" s="183"/>
      <c r="P202" s="183"/>
      <c r="Q202" s="183"/>
      <c r="R202" s="186"/>
      <c r="T202" s="187"/>
      <c r="U202" s="183"/>
      <c r="V202" s="183"/>
      <c r="W202" s="183"/>
      <c r="X202" s="183"/>
      <c r="Y202" s="183"/>
      <c r="Z202" s="183"/>
      <c r="AA202" s="183"/>
      <c r="AB202" s="183"/>
      <c r="AC202" s="183"/>
      <c r="AD202" s="188"/>
      <c r="AT202" s="189" t="s">
        <v>167</v>
      </c>
      <c r="AU202" s="189" t="s">
        <v>116</v>
      </c>
      <c r="AV202" s="10" t="s">
        <v>94</v>
      </c>
      <c r="AW202" s="10" t="s">
        <v>7</v>
      </c>
      <c r="AX202" s="10" t="s">
        <v>86</v>
      </c>
      <c r="AY202" s="189" t="s">
        <v>159</v>
      </c>
    </row>
    <row r="203" spans="2:65" s="1" customFormat="1" ht="38.25" customHeight="1">
      <c r="B203" s="37"/>
      <c r="C203" s="174" t="s">
        <v>11</v>
      </c>
      <c r="D203" s="174" t="s">
        <v>160</v>
      </c>
      <c r="E203" s="175" t="s">
        <v>299</v>
      </c>
      <c r="F203" s="286" t="s">
        <v>300</v>
      </c>
      <c r="G203" s="286"/>
      <c r="H203" s="286"/>
      <c r="I203" s="286"/>
      <c r="J203" s="176" t="s">
        <v>182</v>
      </c>
      <c r="K203" s="177">
        <v>1289</v>
      </c>
      <c r="L203" s="178">
        <v>0</v>
      </c>
      <c r="M203" s="287">
        <v>0</v>
      </c>
      <c r="N203" s="288"/>
      <c r="O203" s="288"/>
      <c r="P203" s="277">
        <f>ROUND(V203*K203,2)</f>
        <v>0</v>
      </c>
      <c r="Q203" s="277"/>
      <c r="R203" s="39"/>
      <c r="T203" s="179" t="s">
        <v>23</v>
      </c>
      <c r="U203" s="46" t="s">
        <v>49</v>
      </c>
      <c r="V203" s="126">
        <f>L203+M203</f>
        <v>0</v>
      </c>
      <c r="W203" s="126">
        <f>ROUND(L203*K203,2)</f>
        <v>0</v>
      </c>
      <c r="X203" s="126">
        <f>ROUND(M203*K203,2)</f>
        <v>0</v>
      </c>
      <c r="Y203" s="38"/>
      <c r="Z203" s="180">
        <f>Y203*K203</f>
        <v>0</v>
      </c>
      <c r="AA203" s="180">
        <v>0</v>
      </c>
      <c r="AB203" s="180">
        <f>AA203*K203</f>
        <v>0</v>
      </c>
      <c r="AC203" s="180">
        <v>0</v>
      </c>
      <c r="AD203" s="181">
        <f>AC203*K203</f>
        <v>0</v>
      </c>
      <c r="AR203" s="20" t="s">
        <v>169</v>
      </c>
      <c r="AT203" s="20" t="s">
        <v>160</v>
      </c>
      <c r="AU203" s="20" t="s">
        <v>116</v>
      </c>
      <c r="AY203" s="20" t="s">
        <v>159</v>
      </c>
      <c r="BE203" s="113">
        <f>IF(U203="základní",P203,0)</f>
        <v>0</v>
      </c>
      <c r="BF203" s="113">
        <f>IF(U203="snížená",P203,0)</f>
        <v>0</v>
      </c>
      <c r="BG203" s="113">
        <f>IF(U203="zákl. přenesená",P203,0)</f>
        <v>0</v>
      </c>
      <c r="BH203" s="113">
        <f>IF(U203="sníž. přenesená",P203,0)</f>
        <v>0</v>
      </c>
      <c r="BI203" s="113">
        <f>IF(U203="nulová",P203,0)</f>
        <v>0</v>
      </c>
      <c r="BJ203" s="20" t="s">
        <v>94</v>
      </c>
      <c r="BK203" s="113">
        <f>ROUND(V203*K203,2)</f>
        <v>0</v>
      </c>
      <c r="BL203" s="20" t="s">
        <v>169</v>
      </c>
      <c r="BM203" s="20" t="s">
        <v>482</v>
      </c>
    </row>
    <row r="204" spans="2:65" s="11" customFormat="1" ht="25.5" customHeight="1">
      <c r="B204" s="190"/>
      <c r="C204" s="191"/>
      <c r="D204" s="191"/>
      <c r="E204" s="192" t="s">
        <v>23</v>
      </c>
      <c r="F204" s="313" t="s">
        <v>483</v>
      </c>
      <c r="G204" s="314"/>
      <c r="H204" s="314"/>
      <c r="I204" s="314"/>
      <c r="J204" s="191"/>
      <c r="K204" s="193">
        <v>1289</v>
      </c>
      <c r="L204" s="191"/>
      <c r="M204" s="191"/>
      <c r="N204" s="191"/>
      <c r="O204" s="191"/>
      <c r="P204" s="191"/>
      <c r="Q204" s="191"/>
      <c r="R204" s="194"/>
      <c r="T204" s="195"/>
      <c r="U204" s="191"/>
      <c r="V204" s="191"/>
      <c r="W204" s="191"/>
      <c r="X204" s="191"/>
      <c r="Y204" s="191"/>
      <c r="Z204" s="191"/>
      <c r="AA204" s="191"/>
      <c r="AB204" s="191"/>
      <c r="AC204" s="191"/>
      <c r="AD204" s="196"/>
      <c r="AT204" s="197" t="s">
        <v>167</v>
      </c>
      <c r="AU204" s="197" t="s">
        <v>116</v>
      </c>
      <c r="AV204" s="11" t="s">
        <v>116</v>
      </c>
      <c r="AW204" s="11" t="s">
        <v>7</v>
      </c>
      <c r="AX204" s="11" t="s">
        <v>86</v>
      </c>
      <c r="AY204" s="197" t="s">
        <v>159</v>
      </c>
    </row>
    <row r="205" spans="2:65" s="12" customFormat="1" ht="16.5" customHeight="1">
      <c r="B205" s="198"/>
      <c r="C205" s="199"/>
      <c r="D205" s="199"/>
      <c r="E205" s="200" t="s">
        <v>23</v>
      </c>
      <c r="F205" s="284" t="s">
        <v>168</v>
      </c>
      <c r="G205" s="285"/>
      <c r="H205" s="285"/>
      <c r="I205" s="285"/>
      <c r="J205" s="199"/>
      <c r="K205" s="201">
        <v>1289</v>
      </c>
      <c r="L205" s="199"/>
      <c r="M205" s="199"/>
      <c r="N205" s="199"/>
      <c r="O205" s="199"/>
      <c r="P205" s="199"/>
      <c r="Q205" s="199"/>
      <c r="R205" s="202"/>
      <c r="T205" s="203"/>
      <c r="U205" s="199"/>
      <c r="V205" s="199"/>
      <c r="W205" s="199"/>
      <c r="X205" s="199"/>
      <c r="Y205" s="199"/>
      <c r="Z205" s="199"/>
      <c r="AA205" s="199"/>
      <c r="AB205" s="199"/>
      <c r="AC205" s="199"/>
      <c r="AD205" s="204"/>
      <c r="AT205" s="205" t="s">
        <v>167</v>
      </c>
      <c r="AU205" s="205" t="s">
        <v>116</v>
      </c>
      <c r="AV205" s="12" t="s">
        <v>169</v>
      </c>
      <c r="AW205" s="12" t="s">
        <v>7</v>
      </c>
      <c r="AX205" s="12" t="s">
        <v>94</v>
      </c>
      <c r="AY205" s="205" t="s">
        <v>159</v>
      </c>
    </row>
    <row r="206" spans="2:65" s="1" customFormat="1" ht="38.25" customHeight="1">
      <c r="B206" s="37"/>
      <c r="C206" s="174" t="s">
        <v>303</v>
      </c>
      <c r="D206" s="174" t="s">
        <v>160</v>
      </c>
      <c r="E206" s="175" t="s">
        <v>304</v>
      </c>
      <c r="F206" s="286" t="s">
        <v>305</v>
      </c>
      <c r="G206" s="286"/>
      <c r="H206" s="286"/>
      <c r="I206" s="286"/>
      <c r="J206" s="176" t="s">
        <v>306</v>
      </c>
      <c r="K206" s="177">
        <v>107</v>
      </c>
      <c r="L206" s="178">
        <v>0</v>
      </c>
      <c r="M206" s="287">
        <v>0</v>
      </c>
      <c r="N206" s="288"/>
      <c r="O206" s="288"/>
      <c r="P206" s="277">
        <f>ROUND(V206*K206,2)</f>
        <v>0</v>
      </c>
      <c r="Q206" s="277"/>
      <c r="R206" s="39"/>
      <c r="T206" s="179" t="s">
        <v>23</v>
      </c>
      <c r="U206" s="46" t="s">
        <v>49</v>
      </c>
      <c r="V206" s="126">
        <f>L206+M206</f>
        <v>0</v>
      </c>
      <c r="W206" s="126">
        <f>ROUND(L206*K206,2)</f>
        <v>0</v>
      </c>
      <c r="X206" s="126">
        <f>ROUND(M206*K206,2)</f>
        <v>0</v>
      </c>
      <c r="Y206" s="38"/>
      <c r="Z206" s="180">
        <f>Y206*K206</f>
        <v>0</v>
      </c>
      <c r="AA206" s="180">
        <v>0</v>
      </c>
      <c r="AB206" s="180">
        <f>AA206*K206</f>
        <v>0</v>
      </c>
      <c r="AC206" s="180">
        <v>0</v>
      </c>
      <c r="AD206" s="181">
        <f>AC206*K206</f>
        <v>0</v>
      </c>
      <c r="AR206" s="20" t="s">
        <v>169</v>
      </c>
      <c r="AT206" s="20" t="s">
        <v>160</v>
      </c>
      <c r="AU206" s="20" t="s">
        <v>116</v>
      </c>
      <c r="AY206" s="20" t="s">
        <v>159</v>
      </c>
      <c r="BE206" s="113">
        <f>IF(U206="základní",P206,0)</f>
        <v>0</v>
      </c>
      <c r="BF206" s="113">
        <f>IF(U206="snížená",P206,0)</f>
        <v>0</v>
      </c>
      <c r="BG206" s="113">
        <f>IF(U206="zákl. přenesená",P206,0)</f>
        <v>0</v>
      </c>
      <c r="BH206" s="113">
        <f>IF(U206="sníž. přenesená",P206,0)</f>
        <v>0</v>
      </c>
      <c r="BI206" s="113">
        <f>IF(U206="nulová",P206,0)</f>
        <v>0</v>
      </c>
      <c r="BJ206" s="20" t="s">
        <v>94</v>
      </c>
      <c r="BK206" s="113">
        <f>ROUND(V206*K206,2)</f>
        <v>0</v>
      </c>
      <c r="BL206" s="20" t="s">
        <v>169</v>
      </c>
      <c r="BM206" s="20" t="s">
        <v>484</v>
      </c>
    </row>
    <row r="207" spans="2:65" s="11" customFormat="1" ht="16.5" customHeight="1">
      <c r="B207" s="190"/>
      <c r="C207" s="191"/>
      <c r="D207" s="191"/>
      <c r="E207" s="192" t="s">
        <v>23</v>
      </c>
      <c r="F207" s="313" t="s">
        <v>485</v>
      </c>
      <c r="G207" s="314"/>
      <c r="H207" s="314"/>
      <c r="I207" s="314"/>
      <c r="J207" s="191"/>
      <c r="K207" s="193">
        <v>107</v>
      </c>
      <c r="L207" s="191"/>
      <c r="M207" s="191"/>
      <c r="N207" s="191"/>
      <c r="O207" s="191"/>
      <c r="P207" s="191"/>
      <c r="Q207" s="191"/>
      <c r="R207" s="194"/>
      <c r="T207" s="195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96"/>
      <c r="AT207" s="197" t="s">
        <v>167</v>
      </c>
      <c r="AU207" s="197" t="s">
        <v>116</v>
      </c>
      <c r="AV207" s="11" t="s">
        <v>116</v>
      </c>
      <c r="AW207" s="11" t="s">
        <v>7</v>
      </c>
      <c r="AX207" s="11" t="s">
        <v>86</v>
      </c>
      <c r="AY207" s="197" t="s">
        <v>159</v>
      </c>
    </row>
    <row r="208" spans="2:65" s="12" customFormat="1" ht="16.5" customHeight="1">
      <c r="B208" s="198"/>
      <c r="C208" s="199"/>
      <c r="D208" s="199"/>
      <c r="E208" s="200" t="s">
        <v>23</v>
      </c>
      <c r="F208" s="284" t="s">
        <v>168</v>
      </c>
      <c r="G208" s="285"/>
      <c r="H208" s="285"/>
      <c r="I208" s="285"/>
      <c r="J208" s="199"/>
      <c r="K208" s="201">
        <v>107</v>
      </c>
      <c r="L208" s="199"/>
      <c r="M208" s="199"/>
      <c r="N208" s="199"/>
      <c r="O208" s="199"/>
      <c r="P208" s="199"/>
      <c r="Q208" s="199"/>
      <c r="R208" s="202"/>
      <c r="T208" s="203"/>
      <c r="U208" s="199"/>
      <c r="V208" s="199"/>
      <c r="W208" s="199"/>
      <c r="X208" s="199"/>
      <c r="Y208" s="199"/>
      <c r="Z208" s="199"/>
      <c r="AA208" s="199"/>
      <c r="AB208" s="199"/>
      <c r="AC208" s="199"/>
      <c r="AD208" s="204"/>
      <c r="AT208" s="205" t="s">
        <v>167</v>
      </c>
      <c r="AU208" s="205" t="s">
        <v>116</v>
      </c>
      <c r="AV208" s="12" t="s">
        <v>169</v>
      </c>
      <c r="AW208" s="12" t="s">
        <v>7</v>
      </c>
      <c r="AX208" s="12" t="s">
        <v>94</v>
      </c>
      <c r="AY208" s="205" t="s">
        <v>159</v>
      </c>
    </row>
    <row r="209" spans="2:65" s="1" customFormat="1" ht="38.25" customHeight="1">
      <c r="B209" s="37"/>
      <c r="C209" s="174" t="s">
        <v>309</v>
      </c>
      <c r="D209" s="174" t="s">
        <v>160</v>
      </c>
      <c r="E209" s="175" t="s">
        <v>310</v>
      </c>
      <c r="F209" s="286" t="s">
        <v>311</v>
      </c>
      <c r="G209" s="286"/>
      <c r="H209" s="286"/>
      <c r="I209" s="286"/>
      <c r="J209" s="176" t="s">
        <v>199</v>
      </c>
      <c r="K209" s="177">
        <v>1240</v>
      </c>
      <c r="L209" s="178">
        <v>0</v>
      </c>
      <c r="M209" s="287">
        <v>0</v>
      </c>
      <c r="N209" s="288"/>
      <c r="O209" s="288"/>
      <c r="P209" s="277">
        <f>ROUND(V209*K209,2)</f>
        <v>0</v>
      </c>
      <c r="Q209" s="277"/>
      <c r="R209" s="39"/>
      <c r="T209" s="179" t="s">
        <v>23</v>
      </c>
      <c r="U209" s="46" t="s">
        <v>49</v>
      </c>
      <c r="V209" s="126">
        <f>L209+M209</f>
        <v>0</v>
      </c>
      <c r="W209" s="126">
        <f>ROUND(L209*K209,2)</f>
        <v>0</v>
      </c>
      <c r="X209" s="126">
        <f>ROUND(M209*K209,2)</f>
        <v>0</v>
      </c>
      <c r="Y209" s="38"/>
      <c r="Z209" s="180">
        <f>Y209*K209</f>
        <v>0</v>
      </c>
      <c r="AA209" s="180">
        <v>0</v>
      </c>
      <c r="AB209" s="180">
        <f>AA209*K209</f>
        <v>0</v>
      </c>
      <c r="AC209" s="180">
        <v>0</v>
      </c>
      <c r="AD209" s="181">
        <f>AC209*K209</f>
        <v>0</v>
      </c>
      <c r="AR209" s="20" t="s">
        <v>169</v>
      </c>
      <c r="AT209" s="20" t="s">
        <v>160</v>
      </c>
      <c r="AU209" s="20" t="s">
        <v>116</v>
      </c>
      <c r="AY209" s="20" t="s">
        <v>159</v>
      </c>
      <c r="BE209" s="113">
        <f>IF(U209="základní",P209,0)</f>
        <v>0</v>
      </c>
      <c r="BF209" s="113">
        <f>IF(U209="snížená",P209,0)</f>
        <v>0</v>
      </c>
      <c r="BG209" s="113">
        <f>IF(U209="zákl. přenesená",P209,0)</f>
        <v>0</v>
      </c>
      <c r="BH209" s="113">
        <f>IF(U209="sníž. přenesená",P209,0)</f>
        <v>0</v>
      </c>
      <c r="BI209" s="113">
        <f>IF(U209="nulová",P209,0)</f>
        <v>0</v>
      </c>
      <c r="BJ209" s="20" t="s">
        <v>94</v>
      </c>
      <c r="BK209" s="113">
        <f>ROUND(V209*K209,2)</f>
        <v>0</v>
      </c>
      <c r="BL209" s="20" t="s">
        <v>169</v>
      </c>
      <c r="BM209" s="20" t="s">
        <v>486</v>
      </c>
    </row>
    <row r="210" spans="2:65" s="11" customFormat="1" ht="16.5" customHeight="1">
      <c r="B210" s="190"/>
      <c r="C210" s="191"/>
      <c r="D210" s="191"/>
      <c r="E210" s="192" t="s">
        <v>23</v>
      </c>
      <c r="F210" s="313" t="s">
        <v>487</v>
      </c>
      <c r="G210" s="314"/>
      <c r="H210" s="314"/>
      <c r="I210" s="314"/>
      <c r="J210" s="191"/>
      <c r="K210" s="193">
        <v>977</v>
      </c>
      <c r="L210" s="191"/>
      <c r="M210" s="191"/>
      <c r="N210" s="191"/>
      <c r="O210" s="191"/>
      <c r="P210" s="191"/>
      <c r="Q210" s="191"/>
      <c r="R210" s="194"/>
      <c r="T210" s="195"/>
      <c r="U210" s="191"/>
      <c r="V210" s="191"/>
      <c r="W210" s="191"/>
      <c r="X210" s="191"/>
      <c r="Y210" s="191"/>
      <c r="Z210" s="191"/>
      <c r="AA210" s="191"/>
      <c r="AB210" s="191"/>
      <c r="AC210" s="191"/>
      <c r="AD210" s="196"/>
      <c r="AT210" s="197" t="s">
        <v>167</v>
      </c>
      <c r="AU210" s="197" t="s">
        <v>116</v>
      </c>
      <c r="AV210" s="11" t="s">
        <v>116</v>
      </c>
      <c r="AW210" s="11" t="s">
        <v>7</v>
      </c>
      <c r="AX210" s="11" t="s">
        <v>86</v>
      </c>
      <c r="AY210" s="197" t="s">
        <v>159</v>
      </c>
    </row>
    <row r="211" spans="2:65" s="11" customFormat="1" ht="16.5" customHeight="1">
      <c r="B211" s="190"/>
      <c r="C211" s="191"/>
      <c r="D211" s="191"/>
      <c r="E211" s="192" t="s">
        <v>23</v>
      </c>
      <c r="F211" s="282" t="s">
        <v>473</v>
      </c>
      <c r="G211" s="283"/>
      <c r="H211" s="283"/>
      <c r="I211" s="283"/>
      <c r="J211" s="191"/>
      <c r="K211" s="193">
        <v>24</v>
      </c>
      <c r="L211" s="191"/>
      <c r="M211" s="191"/>
      <c r="N211" s="191"/>
      <c r="O211" s="191"/>
      <c r="P211" s="191"/>
      <c r="Q211" s="191"/>
      <c r="R211" s="194"/>
      <c r="T211" s="195"/>
      <c r="U211" s="191"/>
      <c r="V211" s="191"/>
      <c r="W211" s="191"/>
      <c r="X211" s="191"/>
      <c r="Y211" s="191"/>
      <c r="Z211" s="191"/>
      <c r="AA211" s="191"/>
      <c r="AB211" s="191"/>
      <c r="AC211" s="191"/>
      <c r="AD211" s="196"/>
      <c r="AT211" s="197" t="s">
        <v>167</v>
      </c>
      <c r="AU211" s="197" t="s">
        <v>116</v>
      </c>
      <c r="AV211" s="11" t="s">
        <v>116</v>
      </c>
      <c r="AW211" s="11" t="s">
        <v>7</v>
      </c>
      <c r="AX211" s="11" t="s">
        <v>86</v>
      </c>
      <c r="AY211" s="197" t="s">
        <v>159</v>
      </c>
    </row>
    <row r="212" spans="2:65" s="11" customFormat="1" ht="16.5" customHeight="1">
      <c r="B212" s="190"/>
      <c r="C212" s="191"/>
      <c r="D212" s="191"/>
      <c r="E212" s="192" t="s">
        <v>23</v>
      </c>
      <c r="F212" s="282" t="s">
        <v>488</v>
      </c>
      <c r="G212" s="283"/>
      <c r="H212" s="283"/>
      <c r="I212" s="283"/>
      <c r="J212" s="191"/>
      <c r="K212" s="193">
        <v>239</v>
      </c>
      <c r="L212" s="191"/>
      <c r="M212" s="191"/>
      <c r="N212" s="191"/>
      <c r="O212" s="191"/>
      <c r="P212" s="191"/>
      <c r="Q212" s="191"/>
      <c r="R212" s="194"/>
      <c r="T212" s="195"/>
      <c r="U212" s="191"/>
      <c r="V212" s="191"/>
      <c r="W212" s="191"/>
      <c r="X212" s="191"/>
      <c r="Y212" s="191"/>
      <c r="Z212" s="191"/>
      <c r="AA212" s="191"/>
      <c r="AB212" s="191"/>
      <c r="AC212" s="191"/>
      <c r="AD212" s="196"/>
      <c r="AT212" s="197" t="s">
        <v>167</v>
      </c>
      <c r="AU212" s="197" t="s">
        <v>116</v>
      </c>
      <c r="AV212" s="11" t="s">
        <v>116</v>
      </c>
      <c r="AW212" s="11" t="s">
        <v>7</v>
      </c>
      <c r="AX212" s="11" t="s">
        <v>86</v>
      </c>
      <c r="AY212" s="197" t="s">
        <v>159</v>
      </c>
    </row>
    <row r="213" spans="2:65" s="12" customFormat="1" ht="16.5" customHeight="1">
      <c r="B213" s="198"/>
      <c r="C213" s="199"/>
      <c r="D213" s="199"/>
      <c r="E213" s="200" t="s">
        <v>23</v>
      </c>
      <c r="F213" s="284" t="s">
        <v>168</v>
      </c>
      <c r="G213" s="285"/>
      <c r="H213" s="285"/>
      <c r="I213" s="285"/>
      <c r="J213" s="199"/>
      <c r="K213" s="201">
        <v>1240</v>
      </c>
      <c r="L213" s="199"/>
      <c r="M213" s="199"/>
      <c r="N213" s="199"/>
      <c r="O213" s="199"/>
      <c r="P213" s="199"/>
      <c r="Q213" s="199"/>
      <c r="R213" s="202"/>
      <c r="T213" s="203"/>
      <c r="U213" s="199"/>
      <c r="V213" s="199"/>
      <c r="W213" s="199"/>
      <c r="X213" s="199"/>
      <c r="Y213" s="199"/>
      <c r="Z213" s="199"/>
      <c r="AA213" s="199"/>
      <c r="AB213" s="199"/>
      <c r="AC213" s="199"/>
      <c r="AD213" s="204"/>
      <c r="AT213" s="205" t="s">
        <v>167</v>
      </c>
      <c r="AU213" s="205" t="s">
        <v>116</v>
      </c>
      <c r="AV213" s="12" t="s">
        <v>169</v>
      </c>
      <c r="AW213" s="12" t="s">
        <v>7</v>
      </c>
      <c r="AX213" s="12" t="s">
        <v>94</v>
      </c>
      <c r="AY213" s="205" t="s">
        <v>159</v>
      </c>
    </row>
    <row r="214" spans="2:65" s="1" customFormat="1" ht="25.5" customHeight="1">
      <c r="B214" s="37"/>
      <c r="C214" s="214" t="s">
        <v>315</v>
      </c>
      <c r="D214" s="214" t="s">
        <v>190</v>
      </c>
      <c r="E214" s="215" t="s">
        <v>316</v>
      </c>
      <c r="F214" s="315" t="s">
        <v>317</v>
      </c>
      <c r="G214" s="315"/>
      <c r="H214" s="315"/>
      <c r="I214" s="315"/>
      <c r="J214" s="216" t="s">
        <v>263</v>
      </c>
      <c r="K214" s="217">
        <v>256</v>
      </c>
      <c r="L214" s="218">
        <v>0</v>
      </c>
      <c r="M214" s="316"/>
      <c r="N214" s="316"/>
      <c r="O214" s="317"/>
      <c r="P214" s="277">
        <f>ROUND(V214*K214,2)</f>
        <v>0</v>
      </c>
      <c r="Q214" s="277"/>
      <c r="R214" s="39"/>
      <c r="T214" s="179" t="s">
        <v>23</v>
      </c>
      <c r="U214" s="46" t="s">
        <v>49</v>
      </c>
      <c r="V214" s="126">
        <f>L214+M214</f>
        <v>0</v>
      </c>
      <c r="W214" s="126">
        <f>ROUND(L214*K214,2)</f>
        <v>0</v>
      </c>
      <c r="X214" s="126">
        <f>ROUND(M214*K214,2)</f>
        <v>0</v>
      </c>
      <c r="Y214" s="38"/>
      <c r="Z214" s="180">
        <f>Y214*K214</f>
        <v>0</v>
      </c>
      <c r="AA214" s="180">
        <v>0</v>
      </c>
      <c r="AB214" s="180">
        <f>AA214*K214</f>
        <v>0</v>
      </c>
      <c r="AC214" s="180">
        <v>0</v>
      </c>
      <c r="AD214" s="181">
        <f>AC214*K214</f>
        <v>0</v>
      </c>
      <c r="AR214" s="20" t="s">
        <v>194</v>
      </c>
      <c r="AT214" s="20" t="s">
        <v>190</v>
      </c>
      <c r="AU214" s="20" t="s">
        <v>116</v>
      </c>
      <c r="AY214" s="20" t="s">
        <v>159</v>
      </c>
      <c r="BE214" s="113">
        <f>IF(U214="základní",P214,0)</f>
        <v>0</v>
      </c>
      <c r="BF214" s="113">
        <f>IF(U214="snížená",P214,0)</f>
        <v>0</v>
      </c>
      <c r="BG214" s="113">
        <f>IF(U214="zákl. přenesená",P214,0)</f>
        <v>0</v>
      </c>
      <c r="BH214" s="113">
        <f>IF(U214="sníž. přenesená",P214,0)</f>
        <v>0</v>
      </c>
      <c r="BI214" s="113">
        <f>IF(U214="nulová",P214,0)</f>
        <v>0</v>
      </c>
      <c r="BJ214" s="20" t="s">
        <v>94</v>
      </c>
      <c r="BK214" s="113">
        <f>ROUND(V214*K214,2)</f>
        <v>0</v>
      </c>
      <c r="BL214" s="20" t="s">
        <v>169</v>
      </c>
      <c r="BM214" s="20" t="s">
        <v>489</v>
      </c>
    </row>
    <row r="215" spans="2:65" s="11" customFormat="1" ht="16.5" customHeight="1">
      <c r="B215" s="190"/>
      <c r="C215" s="191"/>
      <c r="D215" s="191"/>
      <c r="E215" s="192" t="s">
        <v>23</v>
      </c>
      <c r="F215" s="313" t="s">
        <v>490</v>
      </c>
      <c r="G215" s="314"/>
      <c r="H215" s="314"/>
      <c r="I215" s="314"/>
      <c r="J215" s="191"/>
      <c r="K215" s="193">
        <v>256</v>
      </c>
      <c r="L215" s="191"/>
      <c r="M215" s="191"/>
      <c r="N215" s="191"/>
      <c r="O215" s="191"/>
      <c r="P215" s="191"/>
      <c r="Q215" s="191"/>
      <c r="R215" s="194"/>
      <c r="T215" s="195"/>
      <c r="U215" s="191"/>
      <c r="V215" s="191"/>
      <c r="W215" s="191"/>
      <c r="X215" s="191"/>
      <c r="Y215" s="191"/>
      <c r="Z215" s="191"/>
      <c r="AA215" s="191"/>
      <c r="AB215" s="191"/>
      <c r="AC215" s="191"/>
      <c r="AD215" s="196"/>
      <c r="AT215" s="197" t="s">
        <v>167</v>
      </c>
      <c r="AU215" s="197" t="s">
        <v>116</v>
      </c>
      <c r="AV215" s="11" t="s">
        <v>116</v>
      </c>
      <c r="AW215" s="11" t="s">
        <v>7</v>
      </c>
      <c r="AX215" s="11" t="s">
        <v>86</v>
      </c>
      <c r="AY215" s="197" t="s">
        <v>159</v>
      </c>
    </row>
    <row r="216" spans="2:65" s="12" customFormat="1" ht="16.5" customHeight="1">
      <c r="B216" s="198"/>
      <c r="C216" s="199"/>
      <c r="D216" s="199"/>
      <c r="E216" s="200" t="s">
        <v>23</v>
      </c>
      <c r="F216" s="284" t="s">
        <v>168</v>
      </c>
      <c r="G216" s="285"/>
      <c r="H216" s="285"/>
      <c r="I216" s="285"/>
      <c r="J216" s="199"/>
      <c r="K216" s="201">
        <v>256</v>
      </c>
      <c r="L216" s="199"/>
      <c r="M216" s="199"/>
      <c r="N216" s="199"/>
      <c r="O216" s="199"/>
      <c r="P216" s="199"/>
      <c r="Q216" s="199"/>
      <c r="R216" s="202"/>
      <c r="T216" s="203"/>
      <c r="U216" s="199"/>
      <c r="V216" s="199"/>
      <c r="W216" s="199"/>
      <c r="X216" s="199"/>
      <c r="Y216" s="199"/>
      <c r="Z216" s="199"/>
      <c r="AA216" s="199"/>
      <c r="AB216" s="199"/>
      <c r="AC216" s="199"/>
      <c r="AD216" s="204"/>
      <c r="AT216" s="205" t="s">
        <v>167</v>
      </c>
      <c r="AU216" s="205" t="s">
        <v>116</v>
      </c>
      <c r="AV216" s="12" t="s">
        <v>169</v>
      </c>
      <c r="AW216" s="12" t="s">
        <v>7</v>
      </c>
      <c r="AX216" s="12" t="s">
        <v>94</v>
      </c>
      <c r="AY216" s="205" t="s">
        <v>159</v>
      </c>
    </row>
    <row r="217" spans="2:65" s="1" customFormat="1" ht="16.5" customHeight="1">
      <c r="B217" s="37"/>
      <c r="C217" s="214" t="s">
        <v>320</v>
      </c>
      <c r="D217" s="214" t="s">
        <v>190</v>
      </c>
      <c r="E217" s="215" t="s">
        <v>321</v>
      </c>
      <c r="F217" s="315" t="s">
        <v>322</v>
      </c>
      <c r="G217" s="315"/>
      <c r="H217" s="315"/>
      <c r="I217" s="315"/>
      <c r="J217" s="216" t="s">
        <v>193</v>
      </c>
      <c r="K217" s="217">
        <v>129.80699999999999</v>
      </c>
      <c r="L217" s="218">
        <v>0</v>
      </c>
      <c r="M217" s="316"/>
      <c r="N217" s="316"/>
      <c r="O217" s="317"/>
      <c r="P217" s="277">
        <f>ROUND(V217*K217,2)</f>
        <v>0</v>
      </c>
      <c r="Q217" s="277"/>
      <c r="R217" s="39"/>
      <c r="T217" s="179" t="s">
        <v>23</v>
      </c>
      <c r="U217" s="46" t="s">
        <v>49</v>
      </c>
      <c r="V217" s="126">
        <f>L217+M217</f>
        <v>0</v>
      </c>
      <c r="W217" s="126">
        <f>ROUND(L217*K217,2)</f>
        <v>0</v>
      </c>
      <c r="X217" s="126">
        <f>ROUND(M217*K217,2)</f>
        <v>0</v>
      </c>
      <c r="Y217" s="38"/>
      <c r="Z217" s="180">
        <f>Y217*K217</f>
        <v>0</v>
      </c>
      <c r="AA217" s="180">
        <v>0.2</v>
      </c>
      <c r="AB217" s="180">
        <f>AA217*K217</f>
        <v>25.961399999999998</v>
      </c>
      <c r="AC217" s="180">
        <v>0</v>
      </c>
      <c r="AD217" s="181">
        <f>AC217*K217</f>
        <v>0</v>
      </c>
      <c r="AR217" s="20" t="s">
        <v>194</v>
      </c>
      <c r="AT217" s="20" t="s">
        <v>190</v>
      </c>
      <c r="AU217" s="20" t="s">
        <v>116</v>
      </c>
      <c r="AY217" s="20" t="s">
        <v>159</v>
      </c>
      <c r="BE217" s="113">
        <f>IF(U217="základní",P217,0)</f>
        <v>0</v>
      </c>
      <c r="BF217" s="113">
        <f>IF(U217="snížená",P217,0)</f>
        <v>0</v>
      </c>
      <c r="BG217" s="113">
        <f>IF(U217="zákl. přenesená",P217,0)</f>
        <v>0</v>
      </c>
      <c r="BH217" s="113">
        <f>IF(U217="sníž. přenesená",P217,0)</f>
        <v>0</v>
      </c>
      <c r="BI217" s="113">
        <f>IF(U217="nulová",P217,0)</f>
        <v>0</v>
      </c>
      <c r="BJ217" s="20" t="s">
        <v>94</v>
      </c>
      <c r="BK217" s="113">
        <f>ROUND(V217*K217,2)</f>
        <v>0</v>
      </c>
      <c r="BL217" s="20" t="s">
        <v>169</v>
      </c>
      <c r="BM217" s="20" t="s">
        <v>491</v>
      </c>
    </row>
    <row r="218" spans="2:65" s="11" customFormat="1" ht="16.5" customHeight="1">
      <c r="B218" s="190"/>
      <c r="C218" s="191"/>
      <c r="D218" s="191"/>
      <c r="E218" s="192" t="s">
        <v>23</v>
      </c>
      <c r="F218" s="313" t="s">
        <v>492</v>
      </c>
      <c r="G218" s="314"/>
      <c r="H218" s="314"/>
      <c r="I218" s="314"/>
      <c r="J218" s="191"/>
      <c r="K218" s="193">
        <v>92.936999999999998</v>
      </c>
      <c r="L218" s="191"/>
      <c r="M218" s="191"/>
      <c r="N218" s="191"/>
      <c r="O218" s="191"/>
      <c r="P218" s="191"/>
      <c r="Q218" s="191"/>
      <c r="R218" s="194"/>
      <c r="T218" s="195"/>
      <c r="U218" s="191"/>
      <c r="V218" s="191"/>
      <c r="W218" s="191"/>
      <c r="X218" s="191"/>
      <c r="Y218" s="191"/>
      <c r="Z218" s="191"/>
      <c r="AA218" s="191"/>
      <c r="AB218" s="191"/>
      <c r="AC218" s="191"/>
      <c r="AD218" s="196"/>
      <c r="AT218" s="197" t="s">
        <v>167</v>
      </c>
      <c r="AU218" s="197" t="s">
        <v>116</v>
      </c>
      <c r="AV218" s="11" t="s">
        <v>116</v>
      </c>
      <c r="AW218" s="11" t="s">
        <v>7</v>
      </c>
      <c r="AX218" s="11" t="s">
        <v>86</v>
      </c>
      <c r="AY218" s="197" t="s">
        <v>159</v>
      </c>
    </row>
    <row r="219" spans="2:65" s="11" customFormat="1" ht="25.5" customHeight="1">
      <c r="B219" s="190"/>
      <c r="C219" s="191"/>
      <c r="D219" s="191"/>
      <c r="E219" s="192" t="s">
        <v>23</v>
      </c>
      <c r="F219" s="282" t="s">
        <v>493</v>
      </c>
      <c r="G219" s="283"/>
      <c r="H219" s="283"/>
      <c r="I219" s="283"/>
      <c r="J219" s="191"/>
      <c r="K219" s="193">
        <v>36.869999999999997</v>
      </c>
      <c r="L219" s="191"/>
      <c r="M219" s="191"/>
      <c r="N219" s="191"/>
      <c r="O219" s="191"/>
      <c r="P219" s="191"/>
      <c r="Q219" s="191"/>
      <c r="R219" s="194"/>
      <c r="T219" s="195"/>
      <c r="U219" s="191"/>
      <c r="V219" s="191"/>
      <c r="W219" s="191"/>
      <c r="X219" s="191"/>
      <c r="Y219" s="191"/>
      <c r="Z219" s="191"/>
      <c r="AA219" s="191"/>
      <c r="AB219" s="191"/>
      <c r="AC219" s="191"/>
      <c r="AD219" s="196"/>
      <c r="AT219" s="197" t="s">
        <v>167</v>
      </c>
      <c r="AU219" s="197" t="s">
        <v>116</v>
      </c>
      <c r="AV219" s="11" t="s">
        <v>116</v>
      </c>
      <c r="AW219" s="11" t="s">
        <v>7</v>
      </c>
      <c r="AX219" s="11" t="s">
        <v>86</v>
      </c>
      <c r="AY219" s="197" t="s">
        <v>159</v>
      </c>
    </row>
    <row r="220" spans="2:65" s="12" customFormat="1" ht="16.5" customHeight="1">
      <c r="B220" s="198"/>
      <c r="C220" s="199"/>
      <c r="D220" s="199"/>
      <c r="E220" s="200" t="s">
        <v>23</v>
      </c>
      <c r="F220" s="284" t="s">
        <v>168</v>
      </c>
      <c r="G220" s="285"/>
      <c r="H220" s="285"/>
      <c r="I220" s="285"/>
      <c r="J220" s="199"/>
      <c r="K220" s="201">
        <v>129.80699999999999</v>
      </c>
      <c r="L220" s="199"/>
      <c r="M220" s="199"/>
      <c r="N220" s="199"/>
      <c r="O220" s="199"/>
      <c r="P220" s="199"/>
      <c r="Q220" s="199"/>
      <c r="R220" s="202"/>
      <c r="T220" s="203"/>
      <c r="U220" s="199"/>
      <c r="V220" s="199"/>
      <c r="W220" s="199"/>
      <c r="X220" s="199"/>
      <c r="Y220" s="199"/>
      <c r="Z220" s="199"/>
      <c r="AA220" s="199"/>
      <c r="AB220" s="199"/>
      <c r="AC220" s="199"/>
      <c r="AD220" s="204"/>
      <c r="AT220" s="205" t="s">
        <v>167</v>
      </c>
      <c r="AU220" s="205" t="s">
        <v>116</v>
      </c>
      <c r="AV220" s="12" t="s">
        <v>169</v>
      </c>
      <c r="AW220" s="12" t="s">
        <v>7</v>
      </c>
      <c r="AX220" s="12" t="s">
        <v>94</v>
      </c>
      <c r="AY220" s="205" t="s">
        <v>159</v>
      </c>
    </row>
    <row r="221" spans="2:65" s="1" customFormat="1" ht="25.5" customHeight="1">
      <c r="B221" s="37"/>
      <c r="C221" s="174" t="s">
        <v>326</v>
      </c>
      <c r="D221" s="174" t="s">
        <v>160</v>
      </c>
      <c r="E221" s="175" t="s">
        <v>327</v>
      </c>
      <c r="F221" s="286" t="s">
        <v>328</v>
      </c>
      <c r="G221" s="286"/>
      <c r="H221" s="286"/>
      <c r="I221" s="286"/>
      <c r="J221" s="176" t="s">
        <v>182</v>
      </c>
      <c r="K221" s="177">
        <v>1646.96</v>
      </c>
      <c r="L221" s="178">
        <v>0</v>
      </c>
      <c r="M221" s="287">
        <v>0</v>
      </c>
      <c r="N221" s="288"/>
      <c r="O221" s="288"/>
      <c r="P221" s="277">
        <f>ROUND(V221*K221,2)</f>
        <v>0</v>
      </c>
      <c r="Q221" s="277"/>
      <c r="R221" s="39"/>
      <c r="T221" s="179" t="s">
        <v>23</v>
      </c>
      <c r="U221" s="46" t="s">
        <v>49</v>
      </c>
      <c r="V221" s="126">
        <f>L221+M221</f>
        <v>0</v>
      </c>
      <c r="W221" s="126">
        <f>ROUND(L221*K221,2)</f>
        <v>0</v>
      </c>
      <c r="X221" s="126">
        <f>ROUND(M221*K221,2)</f>
        <v>0</v>
      </c>
      <c r="Y221" s="38"/>
      <c r="Z221" s="180">
        <f>Y221*K221</f>
        <v>0</v>
      </c>
      <c r="AA221" s="180">
        <v>0</v>
      </c>
      <c r="AB221" s="180">
        <f>AA221*K221</f>
        <v>0</v>
      </c>
      <c r="AC221" s="180">
        <v>0</v>
      </c>
      <c r="AD221" s="181">
        <f>AC221*K221</f>
        <v>0</v>
      </c>
      <c r="AR221" s="20" t="s">
        <v>169</v>
      </c>
      <c r="AT221" s="20" t="s">
        <v>160</v>
      </c>
      <c r="AU221" s="20" t="s">
        <v>116</v>
      </c>
      <c r="AY221" s="20" t="s">
        <v>159</v>
      </c>
      <c r="BE221" s="113">
        <f>IF(U221="základní",P221,0)</f>
        <v>0</v>
      </c>
      <c r="BF221" s="113">
        <f>IF(U221="snížená",P221,0)</f>
        <v>0</v>
      </c>
      <c r="BG221" s="113">
        <f>IF(U221="zákl. přenesená",P221,0)</f>
        <v>0</v>
      </c>
      <c r="BH221" s="113">
        <f>IF(U221="sníž. přenesená",P221,0)</f>
        <v>0</v>
      </c>
      <c r="BI221" s="113">
        <f>IF(U221="nulová",P221,0)</f>
        <v>0</v>
      </c>
      <c r="BJ221" s="20" t="s">
        <v>94</v>
      </c>
      <c r="BK221" s="113">
        <f>ROUND(V221*K221,2)</f>
        <v>0</v>
      </c>
      <c r="BL221" s="20" t="s">
        <v>169</v>
      </c>
      <c r="BM221" s="20" t="s">
        <v>494</v>
      </c>
    </row>
    <row r="222" spans="2:65" s="11" customFormat="1" ht="16.5" customHeight="1">
      <c r="B222" s="190"/>
      <c r="C222" s="191"/>
      <c r="D222" s="191"/>
      <c r="E222" s="192" t="s">
        <v>23</v>
      </c>
      <c r="F222" s="313" t="s">
        <v>495</v>
      </c>
      <c r="G222" s="314"/>
      <c r="H222" s="314"/>
      <c r="I222" s="314"/>
      <c r="J222" s="191"/>
      <c r="K222" s="193">
        <v>1289</v>
      </c>
      <c r="L222" s="191"/>
      <c r="M222" s="191"/>
      <c r="N222" s="191"/>
      <c r="O222" s="191"/>
      <c r="P222" s="191"/>
      <c r="Q222" s="191"/>
      <c r="R222" s="194"/>
      <c r="T222" s="195"/>
      <c r="U222" s="191"/>
      <c r="V222" s="191"/>
      <c r="W222" s="191"/>
      <c r="X222" s="191"/>
      <c r="Y222" s="191"/>
      <c r="Z222" s="191"/>
      <c r="AA222" s="191"/>
      <c r="AB222" s="191"/>
      <c r="AC222" s="191"/>
      <c r="AD222" s="196"/>
      <c r="AT222" s="197" t="s">
        <v>167</v>
      </c>
      <c r="AU222" s="197" t="s">
        <v>116</v>
      </c>
      <c r="AV222" s="11" t="s">
        <v>116</v>
      </c>
      <c r="AW222" s="11" t="s">
        <v>7</v>
      </c>
      <c r="AX222" s="11" t="s">
        <v>86</v>
      </c>
      <c r="AY222" s="197" t="s">
        <v>159</v>
      </c>
    </row>
    <row r="223" spans="2:65" s="11" customFormat="1" ht="25.5" customHeight="1">
      <c r="B223" s="190"/>
      <c r="C223" s="191"/>
      <c r="D223" s="191"/>
      <c r="E223" s="192" t="s">
        <v>23</v>
      </c>
      <c r="F223" s="282" t="s">
        <v>496</v>
      </c>
      <c r="G223" s="283"/>
      <c r="H223" s="283"/>
      <c r="I223" s="283"/>
      <c r="J223" s="191"/>
      <c r="K223" s="193">
        <v>357.96</v>
      </c>
      <c r="L223" s="191"/>
      <c r="M223" s="191"/>
      <c r="N223" s="191"/>
      <c r="O223" s="191"/>
      <c r="P223" s="191"/>
      <c r="Q223" s="191"/>
      <c r="R223" s="194"/>
      <c r="T223" s="195"/>
      <c r="U223" s="191"/>
      <c r="V223" s="191"/>
      <c r="W223" s="191"/>
      <c r="X223" s="191"/>
      <c r="Y223" s="191"/>
      <c r="Z223" s="191"/>
      <c r="AA223" s="191"/>
      <c r="AB223" s="191"/>
      <c r="AC223" s="191"/>
      <c r="AD223" s="196"/>
      <c r="AT223" s="197" t="s">
        <v>167</v>
      </c>
      <c r="AU223" s="197" t="s">
        <v>116</v>
      </c>
      <c r="AV223" s="11" t="s">
        <v>116</v>
      </c>
      <c r="AW223" s="11" t="s">
        <v>7</v>
      </c>
      <c r="AX223" s="11" t="s">
        <v>86</v>
      </c>
      <c r="AY223" s="197" t="s">
        <v>159</v>
      </c>
    </row>
    <row r="224" spans="2:65" s="12" customFormat="1" ht="16.5" customHeight="1">
      <c r="B224" s="198"/>
      <c r="C224" s="199"/>
      <c r="D224" s="199"/>
      <c r="E224" s="200" t="s">
        <v>23</v>
      </c>
      <c r="F224" s="284" t="s">
        <v>168</v>
      </c>
      <c r="G224" s="285"/>
      <c r="H224" s="285"/>
      <c r="I224" s="285"/>
      <c r="J224" s="199"/>
      <c r="K224" s="201">
        <v>1646.96</v>
      </c>
      <c r="L224" s="199"/>
      <c r="M224" s="199"/>
      <c r="N224" s="199"/>
      <c r="O224" s="199"/>
      <c r="P224" s="199"/>
      <c r="Q224" s="199"/>
      <c r="R224" s="202"/>
      <c r="T224" s="203"/>
      <c r="U224" s="199"/>
      <c r="V224" s="199"/>
      <c r="W224" s="199"/>
      <c r="X224" s="199"/>
      <c r="Y224" s="199"/>
      <c r="Z224" s="199"/>
      <c r="AA224" s="199"/>
      <c r="AB224" s="199"/>
      <c r="AC224" s="199"/>
      <c r="AD224" s="204"/>
      <c r="AT224" s="205" t="s">
        <v>167</v>
      </c>
      <c r="AU224" s="205" t="s">
        <v>116</v>
      </c>
      <c r="AV224" s="12" t="s">
        <v>169</v>
      </c>
      <c r="AW224" s="12" t="s">
        <v>7</v>
      </c>
      <c r="AX224" s="12" t="s">
        <v>94</v>
      </c>
      <c r="AY224" s="205" t="s">
        <v>159</v>
      </c>
    </row>
    <row r="225" spans="2:65" s="1" customFormat="1" ht="25.5" customHeight="1">
      <c r="B225" s="37"/>
      <c r="C225" s="174" t="s">
        <v>332</v>
      </c>
      <c r="D225" s="174" t="s">
        <v>160</v>
      </c>
      <c r="E225" s="175" t="s">
        <v>333</v>
      </c>
      <c r="F225" s="286" t="s">
        <v>334</v>
      </c>
      <c r="G225" s="286"/>
      <c r="H225" s="286"/>
      <c r="I225" s="286"/>
      <c r="J225" s="176" t="s">
        <v>193</v>
      </c>
      <c r="K225" s="177">
        <v>33.97</v>
      </c>
      <c r="L225" s="178">
        <v>0</v>
      </c>
      <c r="M225" s="287">
        <v>0</v>
      </c>
      <c r="N225" s="288"/>
      <c r="O225" s="288"/>
      <c r="P225" s="277">
        <f>ROUND(V225*K225,2)</f>
        <v>0</v>
      </c>
      <c r="Q225" s="277"/>
      <c r="R225" s="39"/>
      <c r="T225" s="179" t="s">
        <v>23</v>
      </c>
      <c r="U225" s="46" t="s">
        <v>49</v>
      </c>
      <c r="V225" s="126">
        <f>L225+M225</f>
        <v>0</v>
      </c>
      <c r="W225" s="126">
        <f>ROUND(L225*K225,2)</f>
        <v>0</v>
      </c>
      <c r="X225" s="126">
        <f>ROUND(M225*K225,2)</f>
        <v>0</v>
      </c>
      <c r="Y225" s="38"/>
      <c r="Z225" s="180">
        <f>Y225*K225</f>
        <v>0</v>
      </c>
      <c r="AA225" s="180">
        <v>0</v>
      </c>
      <c r="AB225" s="180">
        <f>AA225*K225</f>
        <v>0</v>
      </c>
      <c r="AC225" s="180">
        <v>0</v>
      </c>
      <c r="AD225" s="181">
        <f>AC225*K225</f>
        <v>0</v>
      </c>
      <c r="AR225" s="20" t="s">
        <v>169</v>
      </c>
      <c r="AT225" s="20" t="s">
        <v>160</v>
      </c>
      <c r="AU225" s="20" t="s">
        <v>116</v>
      </c>
      <c r="AY225" s="20" t="s">
        <v>159</v>
      </c>
      <c r="BE225" s="113">
        <f>IF(U225="základní",P225,0)</f>
        <v>0</v>
      </c>
      <c r="BF225" s="113">
        <f>IF(U225="snížená",P225,0)</f>
        <v>0</v>
      </c>
      <c r="BG225" s="113">
        <f>IF(U225="zákl. přenesená",P225,0)</f>
        <v>0</v>
      </c>
      <c r="BH225" s="113">
        <f>IF(U225="sníž. přenesená",P225,0)</f>
        <v>0</v>
      </c>
      <c r="BI225" s="113">
        <f>IF(U225="nulová",P225,0)</f>
        <v>0</v>
      </c>
      <c r="BJ225" s="20" t="s">
        <v>94</v>
      </c>
      <c r="BK225" s="113">
        <f>ROUND(V225*K225,2)</f>
        <v>0</v>
      </c>
      <c r="BL225" s="20" t="s">
        <v>169</v>
      </c>
      <c r="BM225" s="20" t="s">
        <v>497</v>
      </c>
    </row>
    <row r="226" spans="2:65" s="11" customFormat="1" ht="16.5" customHeight="1">
      <c r="B226" s="190"/>
      <c r="C226" s="191"/>
      <c r="D226" s="191"/>
      <c r="E226" s="192" t="s">
        <v>23</v>
      </c>
      <c r="F226" s="313" t="s">
        <v>498</v>
      </c>
      <c r="G226" s="314"/>
      <c r="H226" s="314"/>
      <c r="I226" s="314"/>
      <c r="J226" s="191"/>
      <c r="K226" s="193">
        <v>11.4</v>
      </c>
      <c r="L226" s="191"/>
      <c r="M226" s="191"/>
      <c r="N226" s="191"/>
      <c r="O226" s="191"/>
      <c r="P226" s="191"/>
      <c r="Q226" s="191"/>
      <c r="R226" s="194"/>
      <c r="T226" s="195"/>
      <c r="U226" s="191"/>
      <c r="V226" s="191"/>
      <c r="W226" s="191"/>
      <c r="X226" s="191"/>
      <c r="Y226" s="191"/>
      <c r="Z226" s="191"/>
      <c r="AA226" s="191"/>
      <c r="AB226" s="191"/>
      <c r="AC226" s="191"/>
      <c r="AD226" s="196"/>
      <c r="AT226" s="197" t="s">
        <v>167</v>
      </c>
      <c r="AU226" s="197" t="s">
        <v>116</v>
      </c>
      <c r="AV226" s="11" t="s">
        <v>116</v>
      </c>
      <c r="AW226" s="11" t="s">
        <v>7</v>
      </c>
      <c r="AX226" s="11" t="s">
        <v>86</v>
      </c>
      <c r="AY226" s="197" t="s">
        <v>159</v>
      </c>
    </row>
    <row r="227" spans="2:65" s="11" customFormat="1" ht="16.5" customHeight="1">
      <c r="B227" s="190"/>
      <c r="C227" s="191"/>
      <c r="D227" s="191"/>
      <c r="E227" s="192" t="s">
        <v>23</v>
      </c>
      <c r="F227" s="282" t="s">
        <v>499</v>
      </c>
      <c r="G227" s="283"/>
      <c r="H227" s="283"/>
      <c r="I227" s="283"/>
      <c r="J227" s="191"/>
      <c r="K227" s="193">
        <v>12.8</v>
      </c>
      <c r="L227" s="191"/>
      <c r="M227" s="191"/>
      <c r="N227" s="191"/>
      <c r="O227" s="191"/>
      <c r="P227" s="191"/>
      <c r="Q227" s="191"/>
      <c r="R227" s="194"/>
      <c r="T227" s="195"/>
      <c r="U227" s="191"/>
      <c r="V227" s="191"/>
      <c r="W227" s="191"/>
      <c r="X227" s="191"/>
      <c r="Y227" s="191"/>
      <c r="Z227" s="191"/>
      <c r="AA227" s="191"/>
      <c r="AB227" s="191"/>
      <c r="AC227" s="191"/>
      <c r="AD227" s="196"/>
      <c r="AT227" s="197" t="s">
        <v>167</v>
      </c>
      <c r="AU227" s="197" t="s">
        <v>116</v>
      </c>
      <c r="AV227" s="11" t="s">
        <v>116</v>
      </c>
      <c r="AW227" s="11" t="s">
        <v>7</v>
      </c>
      <c r="AX227" s="11" t="s">
        <v>86</v>
      </c>
      <c r="AY227" s="197" t="s">
        <v>159</v>
      </c>
    </row>
    <row r="228" spans="2:65" s="11" customFormat="1" ht="16.5" customHeight="1">
      <c r="B228" s="190"/>
      <c r="C228" s="191"/>
      <c r="D228" s="191"/>
      <c r="E228" s="192" t="s">
        <v>23</v>
      </c>
      <c r="F228" s="282" t="s">
        <v>500</v>
      </c>
      <c r="G228" s="283"/>
      <c r="H228" s="283"/>
      <c r="I228" s="283"/>
      <c r="J228" s="191"/>
      <c r="K228" s="193">
        <v>9.77</v>
      </c>
      <c r="L228" s="191"/>
      <c r="M228" s="191"/>
      <c r="N228" s="191"/>
      <c r="O228" s="191"/>
      <c r="P228" s="191"/>
      <c r="Q228" s="191"/>
      <c r="R228" s="194"/>
      <c r="T228" s="195"/>
      <c r="U228" s="191"/>
      <c r="V228" s="191"/>
      <c r="W228" s="191"/>
      <c r="X228" s="191"/>
      <c r="Y228" s="191"/>
      <c r="Z228" s="191"/>
      <c r="AA228" s="191"/>
      <c r="AB228" s="191"/>
      <c r="AC228" s="191"/>
      <c r="AD228" s="196"/>
      <c r="AT228" s="197" t="s">
        <v>167</v>
      </c>
      <c r="AU228" s="197" t="s">
        <v>116</v>
      </c>
      <c r="AV228" s="11" t="s">
        <v>116</v>
      </c>
      <c r="AW228" s="11" t="s">
        <v>7</v>
      </c>
      <c r="AX228" s="11" t="s">
        <v>86</v>
      </c>
      <c r="AY228" s="197" t="s">
        <v>159</v>
      </c>
    </row>
    <row r="229" spans="2:65" s="12" customFormat="1" ht="16.5" customHeight="1">
      <c r="B229" s="198"/>
      <c r="C229" s="199"/>
      <c r="D229" s="199"/>
      <c r="E229" s="200" t="s">
        <v>23</v>
      </c>
      <c r="F229" s="284" t="s">
        <v>168</v>
      </c>
      <c r="G229" s="285"/>
      <c r="H229" s="285"/>
      <c r="I229" s="285"/>
      <c r="J229" s="199"/>
      <c r="K229" s="201">
        <v>33.97</v>
      </c>
      <c r="L229" s="199"/>
      <c r="M229" s="199"/>
      <c r="N229" s="199"/>
      <c r="O229" s="199"/>
      <c r="P229" s="199"/>
      <c r="Q229" s="199"/>
      <c r="R229" s="202"/>
      <c r="T229" s="203"/>
      <c r="U229" s="199"/>
      <c r="V229" s="199"/>
      <c r="W229" s="199"/>
      <c r="X229" s="199"/>
      <c r="Y229" s="199"/>
      <c r="Z229" s="199"/>
      <c r="AA229" s="199"/>
      <c r="AB229" s="199"/>
      <c r="AC229" s="199"/>
      <c r="AD229" s="204"/>
      <c r="AT229" s="205" t="s">
        <v>167</v>
      </c>
      <c r="AU229" s="205" t="s">
        <v>116</v>
      </c>
      <c r="AV229" s="12" t="s">
        <v>169</v>
      </c>
      <c r="AW229" s="12" t="s">
        <v>7</v>
      </c>
      <c r="AX229" s="12" t="s">
        <v>94</v>
      </c>
      <c r="AY229" s="205" t="s">
        <v>159</v>
      </c>
    </row>
    <row r="230" spans="2:65" s="1" customFormat="1" ht="16.5" customHeight="1">
      <c r="B230" s="37"/>
      <c r="C230" s="174" t="s">
        <v>339</v>
      </c>
      <c r="D230" s="174" t="s">
        <v>160</v>
      </c>
      <c r="E230" s="175" t="s">
        <v>340</v>
      </c>
      <c r="F230" s="286" t="s">
        <v>341</v>
      </c>
      <c r="G230" s="286"/>
      <c r="H230" s="286"/>
      <c r="I230" s="286"/>
      <c r="J230" s="176" t="s">
        <v>342</v>
      </c>
      <c r="K230" s="177">
        <v>800</v>
      </c>
      <c r="L230" s="178">
        <v>0</v>
      </c>
      <c r="M230" s="287">
        <v>0</v>
      </c>
      <c r="N230" s="288"/>
      <c r="O230" s="288"/>
      <c r="P230" s="277">
        <f>ROUND(V230*K230,2)</f>
        <v>0</v>
      </c>
      <c r="Q230" s="277"/>
      <c r="R230" s="39"/>
      <c r="T230" s="179" t="s">
        <v>23</v>
      </c>
      <c r="U230" s="46" t="s">
        <v>49</v>
      </c>
      <c r="V230" s="126">
        <f>L230+M230</f>
        <v>0</v>
      </c>
      <c r="W230" s="126">
        <f>ROUND(L230*K230,2)</f>
        <v>0</v>
      </c>
      <c r="X230" s="126">
        <f>ROUND(M230*K230,2)</f>
        <v>0</v>
      </c>
      <c r="Y230" s="38"/>
      <c r="Z230" s="180">
        <f>Y230*K230</f>
        <v>0</v>
      </c>
      <c r="AA230" s="180">
        <v>0</v>
      </c>
      <c r="AB230" s="180">
        <f>AA230*K230</f>
        <v>0</v>
      </c>
      <c r="AC230" s="180">
        <v>0</v>
      </c>
      <c r="AD230" s="181">
        <f>AC230*K230</f>
        <v>0</v>
      </c>
      <c r="AR230" s="20" t="s">
        <v>169</v>
      </c>
      <c r="AT230" s="20" t="s">
        <v>160</v>
      </c>
      <c r="AU230" s="20" t="s">
        <v>116</v>
      </c>
      <c r="AY230" s="20" t="s">
        <v>159</v>
      </c>
      <c r="BE230" s="113">
        <f>IF(U230="základní",P230,0)</f>
        <v>0</v>
      </c>
      <c r="BF230" s="113">
        <f>IF(U230="snížená",P230,0)</f>
        <v>0</v>
      </c>
      <c r="BG230" s="113">
        <f>IF(U230="zákl. přenesená",P230,0)</f>
        <v>0</v>
      </c>
      <c r="BH230" s="113">
        <f>IF(U230="sníž. přenesená",P230,0)</f>
        <v>0</v>
      </c>
      <c r="BI230" s="113">
        <f>IF(U230="nulová",P230,0)</f>
        <v>0</v>
      </c>
      <c r="BJ230" s="20" t="s">
        <v>94</v>
      </c>
      <c r="BK230" s="113">
        <f>ROUND(V230*K230,2)</f>
        <v>0</v>
      </c>
      <c r="BL230" s="20" t="s">
        <v>169</v>
      </c>
      <c r="BM230" s="20" t="s">
        <v>501</v>
      </c>
    </row>
    <row r="231" spans="2:65" s="11" customFormat="1" ht="25.5" customHeight="1">
      <c r="B231" s="190"/>
      <c r="C231" s="191"/>
      <c r="D231" s="191"/>
      <c r="E231" s="192" t="s">
        <v>23</v>
      </c>
      <c r="F231" s="313" t="s">
        <v>502</v>
      </c>
      <c r="G231" s="314"/>
      <c r="H231" s="314"/>
      <c r="I231" s="314"/>
      <c r="J231" s="191"/>
      <c r="K231" s="193">
        <v>800</v>
      </c>
      <c r="L231" s="191"/>
      <c r="M231" s="191"/>
      <c r="N231" s="191"/>
      <c r="O231" s="191"/>
      <c r="P231" s="191"/>
      <c r="Q231" s="191"/>
      <c r="R231" s="194"/>
      <c r="T231" s="195"/>
      <c r="U231" s="191"/>
      <c r="V231" s="191"/>
      <c r="W231" s="191"/>
      <c r="X231" s="191"/>
      <c r="Y231" s="191"/>
      <c r="Z231" s="191"/>
      <c r="AA231" s="191"/>
      <c r="AB231" s="191"/>
      <c r="AC231" s="191"/>
      <c r="AD231" s="196"/>
      <c r="AT231" s="197" t="s">
        <v>167</v>
      </c>
      <c r="AU231" s="197" t="s">
        <v>116</v>
      </c>
      <c r="AV231" s="11" t="s">
        <v>116</v>
      </c>
      <c r="AW231" s="11" t="s">
        <v>7</v>
      </c>
      <c r="AX231" s="11" t="s">
        <v>86</v>
      </c>
      <c r="AY231" s="197" t="s">
        <v>159</v>
      </c>
    </row>
    <row r="232" spans="2:65" s="12" customFormat="1" ht="16.5" customHeight="1">
      <c r="B232" s="198"/>
      <c r="C232" s="199"/>
      <c r="D232" s="199"/>
      <c r="E232" s="200" t="s">
        <v>23</v>
      </c>
      <c r="F232" s="284" t="s">
        <v>168</v>
      </c>
      <c r="G232" s="285"/>
      <c r="H232" s="285"/>
      <c r="I232" s="285"/>
      <c r="J232" s="199"/>
      <c r="K232" s="201">
        <v>800</v>
      </c>
      <c r="L232" s="199"/>
      <c r="M232" s="199"/>
      <c r="N232" s="199"/>
      <c r="O232" s="199"/>
      <c r="P232" s="199"/>
      <c r="Q232" s="199"/>
      <c r="R232" s="202"/>
      <c r="T232" s="203"/>
      <c r="U232" s="199"/>
      <c r="V232" s="199"/>
      <c r="W232" s="199"/>
      <c r="X232" s="199"/>
      <c r="Y232" s="199"/>
      <c r="Z232" s="199"/>
      <c r="AA232" s="199"/>
      <c r="AB232" s="199"/>
      <c r="AC232" s="199"/>
      <c r="AD232" s="204"/>
      <c r="AT232" s="205" t="s">
        <v>167</v>
      </c>
      <c r="AU232" s="205" t="s">
        <v>116</v>
      </c>
      <c r="AV232" s="12" t="s">
        <v>169</v>
      </c>
      <c r="AW232" s="12" t="s">
        <v>7</v>
      </c>
      <c r="AX232" s="12" t="s">
        <v>94</v>
      </c>
      <c r="AY232" s="205" t="s">
        <v>159</v>
      </c>
    </row>
    <row r="233" spans="2:65" s="1" customFormat="1" ht="25.5" customHeight="1">
      <c r="B233" s="37"/>
      <c r="C233" s="214" t="s">
        <v>345</v>
      </c>
      <c r="D233" s="214" t="s">
        <v>190</v>
      </c>
      <c r="E233" s="215" t="s">
        <v>346</v>
      </c>
      <c r="F233" s="315" t="s">
        <v>347</v>
      </c>
      <c r="G233" s="315"/>
      <c r="H233" s="315"/>
      <c r="I233" s="315"/>
      <c r="J233" s="216" t="s">
        <v>348</v>
      </c>
      <c r="K233" s="217">
        <v>1.3280000000000001</v>
      </c>
      <c r="L233" s="218">
        <v>0</v>
      </c>
      <c r="M233" s="316"/>
      <c r="N233" s="316"/>
      <c r="O233" s="317"/>
      <c r="P233" s="277">
        <f>ROUND(V233*K233,2)</f>
        <v>0</v>
      </c>
      <c r="Q233" s="277"/>
      <c r="R233" s="39"/>
      <c r="T233" s="179" t="s">
        <v>23</v>
      </c>
      <c r="U233" s="46" t="s">
        <v>49</v>
      </c>
      <c r="V233" s="126">
        <f>L233+M233</f>
        <v>0</v>
      </c>
      <c r="W233" s="126">
        <f>ROUND(L233*K233,2)</f>
        <v>0</v>
      </c>
      <c r="X233" s="126">
        <f>ROUND(M233*K233,2)</f>
        <v>0</v>
      </c>
      <c r="Y233" s="38"/>
      <c r="Z233" s="180">
        <f>Y233*K233</f>
        <v>0</v>
      </c>
      <c r="AA233" s="180">
        <v>1E-3</v>
      </c>
      <c r="AB233" s="180">
        <f>AA233*K233</f>
        <v>1.3280000000000002E-3</v>
      </c>
      <c r="AC233" s="180">
        <v>0</v>
      </c>
      <c r="AD233" s="181">
        <f>AC233*K233</f>
        <v>0</v>
      </c>
      <c r="AR233" s="20" t="s">
        <v>194</v>
      </c>
      <c r="AT233" s="20" t="s">
        <v>190</v>
      </c>
      <c r="AU233" s="20" t="s">
        <v>116</v>
      </c>
      <c r="AY233" s="20" t="s">
        <v>159</v>
      </c>
      <c r="BE233" s="113">
        <f>IF(U233="základní",P233,0)</f>
        <v>0</v>
      </c>
      <c r="BF233" s="113">
        <f>IF(U233="snížená",P233,0)</f>
        <v>0</v>
      </c>
      <c r="BG233" s="113">
        <f>IF(U233="zákl. přenesená",P233,0)</f>
        <v>0</v>
      </c>
      <c r="BH233" s="113">
        <f>IF(U233="sníž. přenesená",P233,0)</f>
        <v>0</v>
      </c>
      <c r="BI233" s="113">
        <f>IF(U233="nulová",P233,0)</f>
        <v>0</v>
      </c>
      <c r="BJ233" s="20" t="s">
        <v>94</v>
      </c>
      <c r="BK233" s="113">
        <f>ROUND(V233*K233,2)</f>
        <v>0</v>
      </c>
      <c r="BL233" s="20" t="s">
        <v>169</v>
      </c>
      <c r="BM233" s="20" t="s">
        <v>503</v>
      </c>
    </row>
    <row r="234" spans="2:65" s="11" customFormat="1" ht="16.5" customHeight="1">
      <c r="B234" s="190"/>
      <c r="C234" s="191"/>
      <c r="D234" s="191"/>
      <c r="E234" s="192" t="s">
        <v>23</v>
      </c>
      <c r="F234" s="313" t="s">
        <v>504</v>
      </c>
      <c r="G234" s="314"/>
      <c r="H234" s="314"/>
      <c r="I234" s="314"/>
      <c r="J234" s="191"/>
      <c r="K234" s="193">
        <v>1.3280000000000001</v>
      </c>
      <c r="L234" s="191"/>
      <c r="M234" s="191"/>
      <c r="N234" s="191"/>
      <c r="O234" s="191"/>
      <c r="P234" s="191"/>
      <c r="Q234" s="191"/>
      <c r="R234" s="194"/>
      <c r="T234" s="195"/>
      <c r="U234" s="191"/>
      <c r="V234" s="191"/>
      <c r="W234" s="191"/>
      <c r="X234" s="191"/>
      <c r="Y234" s="191"/>
      <c r="Z234" s="191"/>
      <c r="AA234" s="191"/>
      <c r="AB234" s="191"/>
      <c r="AC234" s="191"/>
      <c r="AD234" s="196"/>
      <c r="AT234" s="197" t="s">
        <v>167</v>
      </c>
      <c r="AU234" s="197" t="s">
        <v>116</v>
      </c>
      <c r="AV234" s="11" t="s">
        <v>116</v>
      </c>
      <c r="AW234" s="11" t="s">
        <v>7</v>
      </c>
      <c r="AX234" s="11" t="s">
        <v>86</v>
      </c>
      <c r="AY234" s="197" t="s">
        <v>159</v>
      </c>
    </row>
    <row r="235" spans="2:65" s="12" customFormat="1" ht="16.5" customHeight="1">
      <c r="B235" s="198"/>
      <c r="C235" s="199"/>
      <c r="D235" s="199"/>
      <c r="E235" s="200" t="s">
        <v>23</v>
      </c>
      <c r="F235" s="284" t="s">
        <v>168</v>
      </c>
      <c r="G235" s="285"/>
      <c r="H235" s="285"/>
      <c r="I235" s="285"/>
      <c r="J235" s="199"/>
      <c r="K235" s="201">
        <v>1.3280000000000001</v>
      </c>
      <c r="L235" s="199"/>
      <c r="M235" s="199"/>
      <c r="N235" s="199"/>
      <c r="O235" s="199"/>
      <c r="P235" s="199"/>
      <c r="Q235" s="199"/>
      <c r="R235" s="202"/>
      <c r="T235" s="203"/>
      <c r="U235" s="199"/>
      <c r="V235" s="199"/>
      <c r="W235" s="199"/>
      <c r="X235" s="199"/>
      <c r="Y235" s="199"/>
      <c r="Z235" s="199"/>
      <c r="AA235" s="199"/>
      <c r="AB235" s="199"/>
      <c r="AC235" s="199"/>
      <c r="AD235" s="204"/>
      <c r="AT235" s="205" t="s">
        <v>167</v>
      </c>
      <c r="AU235" s="205" t="s">
        <v>116</v>
      </c>
      <c r="AV235" s="12" t="s">
        <v>169</v>
      </c>
      <c r="AW235" s="12" t="s">
        <v>7</v>
      </c>
      <c r="AX235" s="12" t="s">
        <v>94</v>
      </c>
      <c r="AY235" s="205" t="s">
        <v>159</v>
      </c>
    </row>
    <row r="236" spans="2:65" s="1" customFormat="1" ht="38.25" customHeight="1">
      <c r="B236" s="37"/>
      <c r="C236" s="214" t="s">
        <v>351</v>
      </c>
      <c r="D236" s="214" t="s">
        <v>190</v>
      </c>
      <c r="E236" s="215" t="s">
        <v>357</v>
      </c>
      <c r="F236" s="315" t="s">
        <v>358</v>
      </c>
      <c r="G236" s="315"/>
      <c r="H236" s="315"/>
      <c r="I236" s="315"/>
      <c r="J236" s="216" t="s">
        <v>263</v>
      </c>
      <c r="K236" s="217">
        <v>24</v>
      </c>
      <c r="L236" s="218">
        <v>0</v>
      </c>
      <c r="M236" s="316"/>
      <c r="N236" s="316"/>
      <c r="O236" s="317"/>
      <c r="P236" s="277">
        <f>ROUND(V236*K236,2)</f>
        <v>0</v>
      </c>
      <c r="Q236" s="277"/>
      <c r="R236" s="39"/>
      <c r="T236" s="179" t="s">
        <v>23</v>
      </c>
      <c r="U236" s="46" t="s">
        <v>49</v>
      </c>
      <c r="V236" s="126">
        <f>L236+M236</f>
        <v>0</v>
      </c>
      <c r="W236" s="126">
        <f>ROUND(L236*K236,2)</f>
        <v>0</v>
      </c>
      <c r="X236" s="126">
        <f>ROUND(M236*K236,2)</f>
        <v>0</v>
      </c>
      <c r="Y236" s="38"/>
      <c r="Z236" s="180">
        <f>Y236*K236</f>
        <v>0</v>
      </c>
      <c r="AA236" s="180">
        <v>0</v>
      </c>
      <c r="AB236" s="180">
        <f>AA236*K236</f>
        <v>0</v>
      </c>
      <c r="AC236" s="180">
        <v>0</v>
      </c>
      <c r="AD236" s="181">
        <f>AC236*K236</f>
        <v>0</v>
      </c>
      <c r="AR236" s="20" t="s">
        <v>194</v>
      </c>
      <c r="AT236" s="20" t="s">
        <v>190</v>
      </c>
      <c r="AU236" s="20" t="s">
        <v>116</v>
      </c>
      <c r="AY236" s="20" t="s">
        <v>159</v>
      </c>
      <c r="BE236" s="113">
        <f>IF(U236="základní",P236,0)</f>
        <v>0</v>
      </c>
      <c r="BF236" s="113">
        <f>IF(U236="snížená",P236,0)</f>
        <v>0</v>
      </c>
      <c r="BG236" s="113">
        <f>IF(U236="zákl. přenesená",P236,0)</f>
        <v>0</v>
      </c>
      <c r="BH236" s="113">
        <f>IF(U236="sníž. přenesená",P236,0)</f>
        <v>0</v>
      </c>
      <c r="BI236" s="113">
        <f>IF(U236="nulová",P236,0)</f>
        <v>0</v>
      </c>
      <c r="BJ236" s="20" t="s">
        <v>94</v>
      </c>
      <c r="BK236" s="113">
        <f>ROUND(V236*K236,2)</f>
        <v>0</v>
      </c>
      <c r="BL236" s="20" t="s">
        <v>169</v>
      </c>
      <c r="BM236" s="20" t="s">
        <v>505</v>
      </c>
    </row>
    <row r="237" spans="2:65" s="11" customFormat="1" ht="16.5" customHeight="1">
      <c r="B237" s="190"/>
      <c r="C237" s="191"/>
      <c r="D237" s="191"/>
      <c r="E237" s="192" t="s">
        <v>23</v>
      </c>
      <c r="F237" s="313" t="s">
        <v>506</v>
      </c>
      <c r="G237" s="314"/>
      <c r="H237" s="314"/>
      <c r="I237" s="314"/>
      <c r="J237" s="191"/>
      <c r="K237" s="193">
        <v>24</v>
      </c>
      <c r="L237" s="191"/>
      <c r="M237" s="191"/>
      <c r="N237" s="191"/>
      <c r="O237" s="191"/>
      <c r="P237" s="191"/>
      <c r="Q237" s="191"/>
      <c r="R237" s="194"/>
      <c r="T237" s="195"/>
      <c r="U237" s="191"/>
      <c r="V237" s="191"/>
      <c r="W237" s="191"/>
      <c r="X237" s="191"/>
      <c r="Y237" s="191"/>
      <c r="Z237" s="191"/>
      <c r="AA237" s="191"/>
      <c r="AB237" s="191"/>
      <c r="AC237" s="191"/>
      <c r="AD237" s="196"/>
      <c r="AT237" s="197" t="s">
        <v>167</v>
      </c>
      <c r="AU237" s="197" t="s">
        <v>116</v>
      </c>
      <c r="AV237" s="11" t="s">
        <v>116</v>
      </c>
      <c r="AW237" s="11" t="s">
        <v>7</v>
      </c>
      <c r="AX237" s="11" t="s">
        <v>86</v>
      </c>
      <c r="AY237" s="197" t="s">
        <v>159</v>
      </c>
    </row>
    <row r="238" spans="2:65" s="12" customFormat="1" ht="16.5" customHeight="1">
      <c r="B238" s="198"/>
      <c r="C238" s="199"/>
      <c r="D238" s="199"/>
      <c r="E238" s="200" t="s">
        <v>23</v>
      </c>
      <c r="F238" s="284" t="s">
        <v>168</v>
      </c>
      <c r="G238" s="285"/>
      <c r="H238" s="285"/>
      <c r="I238" s="285"/>
      <c r="J238" s="199"/>
      <c r="K238" s="201">
        <v>24</v>
      </c>
      <c r="L238" s="199"/>
      <c r="M238" s="199"/>
      <c r="N238" s="199"/>
      <c r="O238" s="199"/>
      <c r="P238" s="199"/>
      <c r="Q238" s="199"/>
      <c r="R238" s="202"/>
      <c r="T238" s="203"/>
      <c r="U238" s="199"/>
      <c r="V238" s="199"/>
      <c r="W238" s="199"/>
      <c r="X238" s="199"/>
      <c r="Y238" s="199"/>
      <c r="Z238" s="199"/>
      <c r="AA238" s="199"/>
      <c r="AB238" s="199"/>
      <c r="AC238" s="199"/>
      <c r="AD238" s="204"/>
      <c r="AT238" s="205" t="s">
        <v>167</v>
      </c>
      <c r="AU238" s="205" t="s">
        <v>116</v>
      </c>
      <c r="AV238" s="12" t="s">
        <v>169</v>
      </c>
      <c r="AW238" s="12" t="s">
        <v>7</v>
      </c>
      <c r="AX238" s="12" t="s">
        <v>94</v>
      </c>
      <c r="AY238" s="205" t="s">
        <v>159</v>
      </c>
    </row>
    <row r="239" spans="2:65" s="1" customFormat="1" ht="38.25" customHeight="1">
      <c r="B239" s="37"/>
      <c r="C239" s="214" t="s">
        <v>356</v>
      </c>
      <c r="D239" s="214" t="s">
        <v>190</v>
      </c>
      <c r="E239" s="215" t="s">
        <v>362</v>
      </c>
      <c r="F239" s="315" t="s">
        <v>363</v>
      </c>
      <c r="G239" s="315"/>
      <c r="H239" s="315"/>
      <c r="I239" s="315"/>
      <c r="J239" s="216" t="s">
        <v>263</v>
      </c>
      <c r="K239" s="217">
        <v>90</v>
      </c>
      <c r="L239" s="218">
        <v>0</v>
      </c>
      <c r="M239" s="316"/>
      <c r="N239" s="316"/>
      <c r="O239" s="317"/>
      <c r="P239" s="277">
        <f>ROUND(V239*K239,2)</f>
        <v>0</v>
      </c>
      <c r="Q239" s="277"/>
      <c r="R239" s="39"/>
      <c r="T239" s="179" t="s">
        <v>23</v>
      </c>
      <c r="U239" s="46" t="s">
        <v>49</v>
      </c>
      <c r="V239" s="126">
        <f>L239+M239</f>
        <v>0</v>
      </c>
      <c r="W239" s="126">
        <f>ROUND(L239*K239,2)</f>
        <v>0</v>
      </c>
      <c r="X239" s="126">
        <f>ROUND(M239*K239,2)</f>
        <v>0</v>
      </c>
      <c r="Y239" s="38"/>
      <c r="Z239" s="180">
        <f>Y239*K239</f>
        <v>0</v>
      </c>
      <c r="AA239" s="180">
        <v>0</v>
      </c>
      <c r="AB239" s="180">
        <f>AA239*K239</f>
        <v>0</v>
      </c>
      <c r="AC239" s="180">
        <v>0</v>
      </c>
      <c r="AD239" s="181">
        <f>AC239*K239</f>
        <v>0</v>
      </c>
      <c r="AR239" s="20" t="s">
        <v>194</v>
      </c>
      <c r="AT239" s="20" t="s">
        <v>190</v>
      </c>
      <c r="AU239" s="20" t="s">
        <v>116</v>
      </c>
      <c r="AY239" s="20" t="s">
        <v>159</v>
      </c>
      <c r="BE239" s="113">
        <f>IF(U239="základní",P239,0)</f>
        <v>0</v>
      </c>
      <c r="BF239" s="113">
        <f>IF(U239="snížená",P239,0)</f>
        <v>0</v>
      </c>
      <c r="BG239" s="113">
        <f>IF(U239="zákl. přenesená",P239,0)</f>
        <v>0</v>
      </c>
      <c r="BH239" s="113">
        <f>IF(U239="sníž. přenesená",P239,0)</f>
        <v>0</v>
      </c>
      <c r="BI239" s="113">
        <f>IF(U239="nulová",P239,0)</f>
        <v>0</v>
      </c>
      <c r="BJ239" s="20" t="s">
        <v>94</v>
      </c>
      <c r="BK239" s="113">
        <f>ROUND(V239*K239,2)</f>
        <v>0</v>
      </c>
      <c r="BL239" s="20" t="s">
        <v>169</v>
      </c>
      <c r="BM239" s="20" t="s">
        <v>507</v>
      </c>
    </row>
    <row r="240" spans="2:65" s="11" customFormat="1" ht="16.5" customHeight="1">
      <c r="B240" s="190"/>
      <c r="C240" s="191"/>
      <c r="D240" s="191"/>
      <c r="E240" s="192" t="s">
        <v>23</v>
      </c>
      <c r="F240" s="313" t="s">
        <v>508</v>
      </c>
      <c r="G240" s="314"/>
      <c r="H240" s="314"/>
      <c r="I240" s="314"/>
      <c r="J240" s="191"/>
      <c r="K240" s="193">
        <v>90</v>
      </c>
      <c r="L240" s="191"/>
      <c r="M240" s="191"/>
      <c r="N240" s="191"/>
      <c r="O240" s="191"/>
      <c r="P240" s="191"/>
      <c r="Q240" s="191"/>
      <c r="R240" s="194"/>
      <c r="T240" s="195"/>
      <c r="U240" s="191"/>
      <c r="V240" s="191"/>
      <c r="W240" s="191"/>
      <c r="X240" s="191"/>
      <c r="Y240" s="191"/>
      <c r="Z240" s="191"/>
      <c r="AA240" s="191"/>
      <c r="AB240" s="191"/>
      <c r="AC240" s="191"/>
      <c r="AD240" s="196"/>
      <c r="AT240" s="197" t="s">
        <v>167</v>
      </c>
      <c r="AU240" s="197" t="s">
        <v>116</v>
      </c>
      <c r="AV240" s="11" t="s">
        <v>116</v>
      </c>
      <c r="AW240" s="11" t="s">
        <v>7</v>
      </c>
      <c r="AX240" s="11" t="s">
        <v>86</v>
      </c>
      <c r="AY240" s="197" t="s">
        <v>159</v>
      </c>
    </row>
    <row r="241" spans="2:65" s="12" customFormat="1" ht="16.5" customHeight="1">
      <c r="B241" s="198"/>
      <c r="C241" s="199"/>
      <c r="D241" s="199"/>
      <c r="E241" s="200" t="s">
        <v>23</v>
      </c>
      <c r="F241" s="284" t="s">
        <v>168</v>
      </c>
      <c r="G241" s="285"/>
      <c r="H241" s="285"/>
      <c r="I241" s="285"/>
      <c r="J241" s="199"/>
      <c r="K241" s="201">
        <v>90</v>
      </c>
      <c r="L241" s="199"/>
      <c r="M241" s="199"/>
      <c r="N241" s="199"/>
      <c r="O241" s="199"/>
      <c r="P241" s="199"/>
      <c r="Q241" s="199"/>
      <c r="R241" s="202"/>
      <c r="T241" s="203"/>
      <c r="U241" s="199"/>
      <c r="V241" s="199"/>
      <c r="W241" s="199"/>
      <c r="X241" s="199"/>
      <c r="Y241" s="199"/>
      <c r="Z241" s="199"/>
      <c r="AA241" s="199"/>
      <c r="AB241" s="199"/>
      <c r="AC241" s="199"/>
      <c r="AD241" s="204"/>
      <c r="AT241" s="205" t="s">
        <v>167</v>
      </c>
      <c r="AU241" s="205" t="s">
        <v>116</v>
      </c>
      <c r="AV241" s="12" t="s">
        <v>169</v>
      </c>
      <c r="AW241" s="12" t="s">
        <v>7</v>
      </c>
      <c r="AX241" s="12" t="s">
        <v>94</v>
      </c>
      <c r="AY241" s="205" t="s">
        <v>159</v>
      </c>
    </row>
    <row r="242" spans="2:65" s="1" customFormat="1" ht="25.5" customHeight="1">
      <c r="B242" s="37"/>
      <c r="C242" s="214" t="s">
        <v>361</v>
      </c>
      <c r="D242" s="214" t="s">
        <v>190</v>
      </c>
      <c r="E242" s="215" t="s">
        <v>367</v>
      </c>
      <c r="F242" s="315" t="s">
        <v>368</v>
      </c>
      <c r="G242" s="315"/>
      <c r="H242" s="315"/>
      <c r="I242" s="315"/>
      <c r="J242" s="216" t="s">
        <v>263</v>
      </c>
      <c r="K242" s="217">
        <v>102</v>
      </c>
      <c r="L242" s="218">
        <v>0</v>
      </c>
      <c r="M242" s="316"/>
      <c r="N242" s="316"/>
      <c r="O242" s="317"/>
      <c r="P242" s="277">
        <f>ROUND(V242*K242,2)</f>
        <v>0</v>
      </c>
      <c r="Q242" s="277"/>
      <c r="R242" s="39"/>
      <c r="T242" s="179" t="s">
        <v>23</v>
      </c>
      <c r="U242" s="46" t="s">
        <v>49</v>
      </c>
      <c r="V242" s="126">
        <f>L242+M242</f>
        <v>0</v>
      </c>
      <c r="W242" s="126">
        <f>ROUND(L242*K242,2)</f>
        <v>0</v>
      </c>
      <c r="X242" s="126">
        <f>ROUND(M242*K242,2)</f>
        <v>0</v>
      </c>
      <c r="Y242" s="38"/>
      <c r="Z242" s="180">
        <f>Y242*K242</f>
        <v>0</v>
      </c>
      <c r="AA242" s="180">
        <v>0</v>
      </c>
      <c r="AB242" s="180">
        <f>AA242*K242</f>
        <v>0</v>
      </c>
      <c r="AC242" s="180">
        <v>0</v>
      </c>
      <c r="AD242" s="181">
        <f>AC242*K242</f>
        <v>0</v>
      </c>
      <c r="AR242" s="20" t="s">
        <v>194</v>
      </c>
      <c r="AT242" s="20" t="s">
        <v>190</v>
      </c>
      <c r="AU242" s="20" t="s">
        <v>116</v>
      </c>
      <c r="AY242" s="20" t="s">
        <v>159</v>
      </c>
      <c r="BE242" s="113">
        <f>IF(U242="základní",P242,0)</f>
        <v>0</v>
      </c>
      <c r="BF242" s="113">
        <f>IF(U242="snížená",P242,0)</f>
        <v>0</v>
      </c>
      <c r="BG242" s="113">
        <f>IF(U242="zákl. přenesená",P242,0)</f>
        <v>0</v>
      </c>
      <c r="BH242" s="113">
        <f>IF(U242="sníž. přenesená",P242,0)</f>
        <v>0</v>
      </c>
      <c r="BI242" s="113">
        <f>IF(U242="nulová",P242,0)</f>
        <v>0</v>
      </c>
      <c r="BJ242" s="20" t="s">
        <v>94</v>
      </c>
      <c r="BK242" s="113">
        <f>ROUND(V242*K242,2)</f>
        <v>0</v>
      </c>
      <c r="BL242" s="20" t="s">
        <v>169</v>
      </c>
      <c r="BM242" s="20" t="s">
        <v>509</v>
      </c>
    </row>
    <row r="243" spans="2:65" s="11" customFormat="1" ht="16.5" customHeight="1">
      <c r="B243" s="190"/>
      <c r="C243" s="191"/>
      <c r="D243" s="191"/>
      <c r="E243" s="192" t="s">
        <v>23</v>
      </c>
      <c r="F243" s="313" t="s">
        <v>510</v>
      </c>
      <c r="G243" s="314"/>
      <c r="H243" s="314"/>
      <c r="I243" s="314"/>
      <c r="J243" s="191"/>
      <c r="K243" s="193">
        <v>102</v>
      </c>
      <c r="L243" s="191"/>
      <c r="M243" s="191"/>
      <c r="N243" s="191"/>
      <c r="O243" s="191"/>
      <c r="P243" s="191"/>
      <c r="Q243" s="191"/>
      <c r="R243" s="194"/>
      <c r="T243" s="195"/>
      <c r="U243" s="191"/>
      <c r="V243" s="191"/>
      <c r="W243" s="191"/>
      <c r="X243" s="191"/>
      <c r="Y243" s="191"/>
      <c r="Z243" s="191"/>
      <c r="AA243" s="191"/>
      <c r="AB243" s="191"/>
      <c r="AC243" s="191"/>
      <c r="AD243" s="196"/>
      <c r="AT243" s="197" t="s">
        <v>167</v>
      </c>
      <c r="AU243" s="197" t="s">
        <v>116</v>
      </c>
      <c r="AV243" s="11" t="s">
        <v>116</v>
      </c>
      <c r="AW243" s="11" t="s">
        <v>7</v>
      </c>
      <c r="AX243" s="11" t="s">
        <v>86</v>
      </c>
      <c r="AY243" s="197" t="s">
        <v>159</v>
      </c>
    </row>
    <row r="244" spans="2:65" s="12" customFormat="1" ht="16.5" customHeight="1">
      <c r="B244" s="198"/>
      <c r="C244" s="199"/>
      <c r="D244" s="199"/>
      <c r="E244" s="200" t="s">
        <v>23</v>
      </c>
      <c r="F244" s="284" t="s">
        <v>168</v>
      </c>
      <c r="G244" s="285"/>
      <c r="H244" s="285"/>
      <c r="I244" s="285"/>
      <c r="J244" s="199"/>
      <c r="K244" s="201">
        <v>102</v>
      </c>
      <c r="L244" s="199"/>
      <c r="M244" s="199"/>
      <c r="N244" s="199"/>
      <c r="O244" s="199"/>
      <c r="P244" s="199"/>
      <c r="Q244" s="199"/>
      <c r="R244" s="202"/>
      <c r="T244" s="203"/>
      <c r="U244" s="199"/>
      <c r="V244" s="199"/>
      <c r="W244" s="199"/>
      <c r="X244" s="199"/>
      <c r="Y244" s="199"/>
      <c r="Z244" s="199"/>
      <c r="AA244" s="199"/>
      <c r="AB244" s="199"/>
      <c r="AC244" s="199"/>
      <c r="AD244" s="204"/>
      <c r="AT244" s="205" t="s">
        <v>167</v>
      </c>
      <c r="AU244" s="205" t="s">
        <v>116</v>
      </c>
      <c r="AV244" s="12" t="s">
        <v>169</v>
      </c>
      <c r="AW244" s="12" t="s">
        <v>7</v>
      </c>
      <c r="AX244" s="12" t="s">
        <v>94</v>
      </c>
      <c r="AY244" s="205" t="s">
        <v>159</v>
      </c>
    </row>
    <row r="245" spans="2:65" s="1" customFormat="1" ht="25.5" customHeight="1">
      <c r="B245" s="37"/>
      <c r="C245" s="214" t="s">
        <v>366</v>
      </c>
      <c r="D245" s="214" t="s">
        <v>190</v>
      </c>
      <c r="E245" s="215" t="s">
        <v>511</v>
      </c>
      <c r="F245" s="315" t="s">
        <v>512</v>
      </c>
      <c r="G245" s="315"/>
      <c r="H245" s="315"/>
      <c r="I245" s="315"/>
      <c r="J245" s="216" t="s">
        <v>263</v>
      </c>
      <c r="K245" s="217">
        <v>56</v>
      </c>
      <c r="L245" s="218">
        <v>0</v>
      </c>
      <c r="M245" s="316"/>
      <c r="N245" s="316"/>
      <c r="O245" s="317"/>
      <c r="P245" s="277">
        <f>ROUND(V245*K245,2)</f>
        <v>0</v>
      </c>
      <c r="Q245" s="277"/>
      <c r="R245" s="39"/>
      <c r="T245" s="179" t="s">
        <v>23</v>
      </c>
      <c r="U245" s="46" t="s">
        <v>49</v>
      </c>
      <c r="V245" s="126">
        <f>L245+M245</f>
        <v>0</v>
      </c>
      <c r="W245" s="126">
        <f>ROUND(L245*K245,2)</f>
        <v>0</v>
      </c>
      <c r="X245" s="126">
        <f>ROUND(M245*K245,2)</f>
        <v>0</v>
      </c>
      <c r="Y245" s="38"/>
      <c r="Z245" s="180">
        <f>Y245*K245</f>
        <v>0</v>
      </c>
      <c r="AA245" s="180">
        <v>0</v>
      </c>
      <c r="AB245" s="180">
        <f>AA245*K245</f>
        <v>0</v>
      </c>
      <c r="AC245" s="180">
        <v>0</v>
      </c>
      <c r="AD245" s="181">
        <f>AC245*K245</f>
        <v>0</v>
      </c>
      <c r="AR245" s="20" t="s">
        <v>194</v>
      </c>
      <c r="AT245" s="20" t="s">
        <v>190</v>
      </c>
      <c r="AU245" s="20" t="s">
        <v>116</v>
      </c>
      <c r="AY245" s="20" t="s">
        <v>159</v>
      </c>
      <c r="BE245" s="113">
        <f>IF(U245="základní",P245,0)</f>
        <v>0</v>
      </c>
      <c r="BF245" s="113">
        <f>IF(U245="snížená",P245,0)</f>
        <v>0</v>
      </c>
      <c r="BG245" s="113">
        <f>IF(U245="zákl. přenesená",P245,0)</f>
        <v>0</v>
      </c>
      <c r="BH245" s="113">
        <f>IF(U245="sníž. přenesená",P245,0)</f>
        <v>0</v>
      </c>
      <c r="BI245" s="113">
        <f>IF(U245="nulová",P245,0)</f>
        <v>0</v>
      </c>
      <c r="BJ245" s="20" t="s">
        <v>94</v>
      </c>
      <c r="BK245" s="113">
        <f>ROUND(V245*K245,2)</f>
        <v>0</v>
      </c>
      <c r="BL245" s="20" t="s">
        <v>169</v>
      </c>
      <c r="BM245" s="20" t="s">
        <v>513</v>
      </c>
    </row>
    <row r="246" spans="2:65" s="11" customFormat="1" ht="16.5" customHeight="1">
      <c r="B246" s="190"/>
      <c r="C246" s="191"/>
      <c r="D246" s="191"/>
      <c r="E246" s="192" t="s">
        <v>23</v>
      </c>
      <c r="F246" s="313" t="s">
        <v>514</v>
      </c>
      <c r="G246" s="314"/>
      <c r="H246" s="314"/>
      <c r="I246" s="314"/>
      <c r="J246" s="191"/>
      <c r="K246" s="193">
        <v>56</v>
      </c>
      <c r="L246" s="191"/>
      <c r="M246" s="191"/>
      <c r="N246" s="191"/>
      <c r="O246" s="191"/>
      <c r="P246" s="191"/>
      <c r="Q246" s="191"/>
      <c r="R246" s="194"/>
      <c r="T246" s="195"/>
      <c r="U246" s="191"/>
      <c r="V246" s="191"/>
      <c r="W246" s="191"/>
      <c r="X246" s="191"/>
      <c r="Y246" s="191"/>
      <c r="Z246" s="191"/>
      <c r="AA246" s="191"/>
      <c r="AB246" s="191"/>
      <c r="AC246" s="191"/>
      <c r="AD246" s="196"/>
      <c r="AT246" s="197" t="s">
        <v>167</v>
      </c>
      <c r="AU246" s="197" t="s">
        <v>116</v>
      </c>
      <c r="AV246" s="11" t="s">
        <v>116</v>
      </c>
      <c r="AW246" s="11" t="s">
        <v>7</v>
      </c>
      <c r="AX246" s="11" t="s">
        <v>86</v>
      </c>
      <c r="AY246" s="197" t="s">
        <v>159</v>
      </c>
    </row>
    <row r="247" spans="2:65" s="12" customFormat="1" ht="16.5" customHeight="1">
      <c r="B247" s="198"/>
      <c r="C247" s="199"/>
      <c r="D247" s="199"/>
      <c r="E247" s="200" t="s">
        <v>23</v>
      </c>
      <c r="F247" s="284" t="s">
        <v>168</v>
      </c>
      <c r="G247" s="285"/>
      <c r="H247" s="285"/>
      <c r="I247" s="285"/>
      <c r="J247" s="199"/>
      <c r="K247" s="201">
        <v>56</v>
      </c>
      <c r="L247" s="199"/>
      <c r="M247" s="199"/>
      <c r="N247" s="199"/>
      <c r="O247" s="199"/>
      <c r="P247" s="199"/>
      <c r="Q247" s="199"/>
      <c r="R247" s="202"/>
      <c r="T247" s="203"/>
      <c r="U247" s="199"/>
      <c r="V247" s="199"/>
      <c r="W247" s="199"/>
      <c r="X247" s="199"/>
      <c r="Y247" s="199"/>
      <c r="Z247" s="199"/>
      <c r="AA247" s="199"/>
      <c r="AB247" s="199"/>
      <c r="AC247" s="199"/>
      <c r="AD247" s="204"/>
      <c r="AT247" s="205" t="s">
        <v>167</v>
      </c>
      <c r="AU247" s="205" t="s">
        <v>116</v>
      </c>
      <c r="AV247" s="12" t="s">
        <v>169</v>
      </c>
      <c r="AW247" s="12" t="s">
        <v>7</v>
      </c>
      <c r="AX247" s="12" t="s">
        <v>94</v>
      </c>
      <c r="AY247" s="205" t="s">
        <v>159</v>
      </c>
    </row>
    <row r="248" spans="2:65" s="1" customFormat="1" ht="25.5" customHeight="1">
      <c r="B248" s="37"/>
      <c r="C248" s="214" t="s">
        <v>371</v>
      </c>
      <c r="D248" s="214" t="s">
        <v>190</v>
      </c>
      <c r="E248" s="215" t="s">
        <v>515</v>
      </c>
      <c r="F248" s="315" t="s">
        <v>516</v>
      </c>
      <c r="G248" s="315"/>
      <c r="H248" s="315"/>
      <c r="I248" s="315"/>
      <c r="J248" s="216" t="s">
        <v>263</v>
      </c>
      <c r="K248" s="217">
        <v>31</v>
      </c>
      <c r="L248" s="218">
        <v>0</v>
      </c>
      <c r="M248" s="316"/>
      <c r="N248" s="316"/>
      <c r="O248" s="317"/>
      <c r="P248" s="277">
        <f>ROUND(V248*K248,2)</f>
        <v>0</v>
      </c>
      <c r="Q248" s="277"/>
      <c r="R248" s="39"/>
      <c r="T248" s="179" t="s">
        <v>23</v>
      </c>
      <c r="U248" s="46" t="s">
        <v>49</v>
      </c>
      <c r="V248" s="126">
        <f>L248+M248</f>
        <v>0</v>
      </c>
      <c r="W248" s="126">
        <f>ROUND(L248*K248,2)</f>
        <v>0</v>
      </c>
      <c r="X248" s="126">
        <f>ROUND(M248*K248,2)</f>
        <v>0</v>
      </c>
      <c r="Y248" s="38"/>
      <c r="Z248" s="180">
        <f>Y248*K248</f>
        <v>0</v>
      </c>
      <c r="AA248" s="180">
        <v>0</v>
      </c>
      <c r="AB248" s="180">
        <f>AA248*K248</f>
        <v>0</v>
      </c>
      <c r="AC248" s="180">
        <v>0</v>
      </c>
      <c r="AD248" s="181">
        <f>AC248*K248</f>
        <v>0</v>
      </c>
      <c r="AR248" s="20" t="s">
        <v>194</v>
      </c>
      <c r="AT248" s="20" t="s">
        <v>190</v>
      </c>
      <c r="AU248" s="20" t="s">
        <v>116</v>
      </c>
      <c r="AY248" s="20" t="s">
        <v>159</v>
      </c>
      <c r="BE248" s="113">
        <f>IF(U248="základní",P248,0)</f>
        <v>0</v>
      </c>
      <c r="BF248" s="113">
        <f>IF(U248="snížená",P248,0)</f>
        <v>0</v>
      </c>
      <c r="BG248" s="113">
        <f>IF(U248="zákl. přenesená",P248,0)</f>
        <v>0</v>
      </c>
      <c r="BH248" s="113">
        <f>IF(U248="sníž. přenesená",P248,0)</f>
        <v>0</v>
      </c>
      <c r="BI248" s="113">
        <f>IF(U248="nulová",P248,0)</f>
        <v>0</v>
      </c>
      <c r="BJ248" s="20" t="s">
        <v>94</v>
      </c>
      <c r="BK248" s="113">
        <f>ROUND(V248*K248,2)</f>
        <v>0</v>
      </c>
      <c r="BL248" s="20" t="s">
        <v>169</v>
      </c>
      <c r="BM248" s="20" t="s">
        <v>517</v>
      </c>
    </row>
    <row r="249" spans="2:65" s="11" customFormat="1" ht="16.5" customHeight="1">
      <c r="B249" s="190"/>
      <c r="C249" s="191"/>
      <c r="D249" s="191"/>
      <c r="E249" s="192" t="s">
        <v>23</v>
      </c>
      <c r="F249" s="313" t="s">
        <v>356</v>
      </c>
      <c r="G249" s="314"/>
      <c r="H249" s="314"/>
      <c r="I249" s="314"/>
      <c r="J249" s="191"/>
      <c r="K249" s="193">
        <v>31</v>
      </c>
      <c r="L249" s="191"/>
      <c r="M249" s="191"/>
      <c r="N249" s="191"/>
      <c r="O249" s="191"/>
      <c r="P249" s="191"/>
      <c r="Q249" s="191"/>
      <c r="R249" s="194"/>
      <c r="T249" s="195"/>
      <c r="U249" s="191"/>
      <c r="V249" s="191"/>
      <c r="W249" s="191"/>
      <c r="X249" s="191"/>
      <c r="Y249" s="191"/>
      <c r="Z249" s="191"/>
      <c r="AA249" s="191"/>
      <c r="AB249" s="191"/>
      <c r="AC249" s="191"/>
      <c r="AD249" s="196"/>
      <c r="AT249" s="197" t="s">
        <v>167</v>
      </c>
      <c r="AU249" s="197" t="s">
        <v>116</v>
      </c>
      <c r="AV249" s="11" t="s">
        <v>116</v>
      </c>
      <c r="AW249" s="11" t="s">
        <v>7</v>
      </c>
      <c r="AX249" s="11" t="s">
        <v>86</v>
      </c>
      <c r="AY249" s="197" t="s">
        <v>159</v>
      </c>
    </row>
    <row r="250" spans="2:65" s="12" customFormat="1" ht="16.5" customHeight="1">
      <c r="B250" s="198"/>
      <c r="C250" s="199"/>
      <c r="D250" s="199"/>
      <c r="E250" s="200" t="s">
        <v>23</v>
      </c>
      <c r="F250" s="284" t="s">
        <v>168</v>
      </c>
      <c r="G250" s="285"/>
      <c r="H250" s="285"/>
      <c r="I250" s="285"/>
      <c r="J250" s="199"/>
      <c r="K250" s="201">
        <v>31</v>
      </c>
      <c r="L250" s="199"/>
      <c r="M250" s="199"/>
      <c r="N250" s="199"/>
      <c r="O250" s="199"/>
      <c r="P250" s="199"/>
      <c r="Q250" s="199"/>
      <c r="R250" s="202"/>
      <c r="T250" s="203"/>
      <c r="U250" s="199"/>
      <c r="V250" s="199"/>
      <c r="W250" s="199"/>
      <c r="X250" s="199"/>
      <c r="Y250" s="199"/>
      <c r="Z250" s="199"/>
      <c r="AA250" s="199"/>
      <c r="AB250" s="199"/>
      <c r="AC250" s="199"/>
      <c r="AD250" s="204"/>
      <c r="AT250" s="205" t="s">
        <v>167</v>
      </c>
      <c r="AU250" s="205" t="s">
        <v>116</v>
      </c>
      <c r="AV250" s="12" t="s">
        <v>169</v>
      </c>
      <c r="AW250" s="12" t="s">
        <v>7</v>
      </c>
      <c r="AX250" s="12" t="s">
        <v>94</v>
      </c>
      <c r="AY250" s="205" t="s">
        <v>159</v>
      </c>
    </row>
    <row r="251" spans="2:65" s="1" customFormat="1" ht="25.5" customHeight="1">
      <c r="B251" s="37"/>
      <c r="C251" s="214" t="s">
        <v>432</v>
      </c>
      <c r="D251" s="214" t="s">
        <v>190</v>
      </c>
      <c r="E251" s="215" t="s">
        <v>377</v>
      </c>
      <c r="F251" s="315" t="s">
        <v>378</v>
      </c>
      <c r="G251" s="315"/>
      <c r="H251" s="315"/>
      <c r="I251" s="315"/>
      <c r="J251" s="216" t="s">
        <v>263</v>
      </c>
      <c r="K251" s="217">
        <v>17</v>
      </c>
      <c r="L251" s="218">
        <v>0</v>
      </c>
      <c r="M251" s="316"/>
      <c r="N251" s="316"/>
      <c r="O251" s="317"/>
      <c r="P251" s="277">
        <f>ROUND(V251*K251,2)</f>
        <v>0</v>
      </c>
      <c r="Q251" s="277"/>
      <c r="R251" s="39"/>
      <c r="T251" s="179" t="s">
        <v>23</v>
      </c>
      <c r="U251" s="46" t="s">
        <v>49</v>
      </c>
      <c r="V251" s="126">
        <f>L251+M251</f>
        <v>0</v>
      </c>
      <c r="W251" s="126">
        <f>ROUND(L251*K251,2)</f>
        <v>0</v>
      </c>
      <c r="X251" s="126">
        <f>ROUND(M251*K251,2)</f>
        <v>0</v>
      </c>
      <c r="Y251" s="38"/>
      <c r="Z251" s="180">
        <f>Y251*K251</f>
        <v>0</v>
      </c>
      <c r="AA251" s="180">
        <v>0</v>
      </c>
      <c r="AB251" s="180">
        <f>AA251*K251</f>
        <v>0</v>
      </c>
      <c r="AC251" s="180">
        <v>0</v>
      </c>
      <c r="AD251" s="181">
        <f>AC251*K251</f>
        <v>0</v>
      </c>
      <c r="AR251" s="20" t="s">
        <v>194</v>
      </c>
      <c r="AT251" s="20" t="s">
        <v>190</v>
      </c>
      <c r="AU251" s="20" t="s">
        <v>116</v>
      </c>
      <c r="AY251" s="20" t="s">
        <v>159</v>
      </c>
      <c r="BE251" s="113">
        <f>IF(U251="základní",P251,0)</f>
        <v>0</v>
      </c>
      <c r="BF251" s="113">
        <f>IF(U251="snížená",P251,0)</f>
        <v>0</v>
      </c>
      <c r="BG251" s="113">
        <f>IF(U251="zákl. přenesená",P251,0)</f>
        <v>0</v>
      </c>
      <c r="BH251" s="113">
        <f>IF(U251="sníž. přenesená",P251,0)</f>
        <v>0</v>
      </c>
      <c r="BI251" s="113">
        <f>IF(U251="nulová",P251,0)</f>
        <v>0</v>
      </c>
      <c r="BJ251" s="20" t="s">
        <v>94</v>
      </c>
      <c r="BK251" s="113">
        <f>ROUND(V251*K251,2)</f>
        <v>0</v>
      </c>
      <c r="BL251" s="20" t="s">
        <v>169</v>
      </c>
      <c r="BM251" s="20" t="s">
        <v>518</v>
      </c>
    </row>
    <row r="252" spans="2:65" s="11" customFormat="1" ht="16.5" customHeight="1">
      <c r="B252" s="190"/>
      <c r="C252" s="191"/>
      <c r="D252" s="191"/>
      <c r="E252" s="192" t="s">
        <v>23</v>
      </c>
      <c r="F252" s="313" t="s">
        <v>272</v>
      </c>
      <c r="G252" s="314"/>
      <c r="H252" s="314"/>
      <c r="I252" s="314"/>
      <c r="J252" s="191"/>
      <c r="K252" s="193">
        <v>17</v>
      </c>
      <c r="L252" s="191"/>
      <c r="M252" s="191"/>
      <c r="N252" s="191"/>
      <c r="O252" s="191"/>
      <c r="P252" s="191"/>
      <c r="Q252" s="191"/>
      <c r="R252" s="194"/>
      <c r="T252" s="195"/>
      <c r="U252" s="191"/>
      <c r="V252" s="191"/>
      <c r="W252" s="191"/>
      <c r="X252" s="191"/>
      <c r="Y252" s="191"/>
      <c r="Z252" s="191"/>
      <c r="AA252" s="191"/>
      <c r="AB252" s="191"/>
      <c r="AC252" s="191"/>
      <c r="AD252" s="196"/>
      <c r="AT252" s="197" t="s">
        <v>167</v>
      </c>
      <c r="AU252" s="197" t="s">
        <v>116</v>
      </c>
      <c r="AV252" s="11" t="s">
        <v>116</v>
      </c>
      <c r="AW252" s="11" t="s">
        <v>7</v>
      </c>
      <c r="AX252" s="11" t="s">
        <v>86</v>
      </c>
      <c r="AY252" s="197" t="s">
        <v>159</v>
      </c>
    </row>
    <row r="253" spans="2:65" s="12" customFormat="1" ht="16.5" customHeight="1">
      <c r="B253" s="198"/>
      <c r="C253" s="199"/>
      <c r="D253" s="199"/>
      <c r="E253" s="200" t="s">
        <v>23</v>
      </c>
      <c r="F253" s="284" t="s">
        <v>168</v>
      </c>
      <c r="G253" s="285"/>
      <c r="H253" s="285"/>
      <c r="I253" s="285"/>
      <c r="J253" s="199"/>
      <c r="K253" s="201">
        <v>17</v>
      </c>
      <c r="L253" s="199"/>
      <c r="M253" s="199"/>
      <c r="N253" s="199"/>
      <c r="O253" s="199"/>
      <c r="P253" s="199"/>
      <c r="Q253" s="199"/>
      <c r="R253" s="202"/>
      <c r="T253" s="203"/>
      <c r="U253" s="199"/>
      <c r="V253" s="199"/>
      <c r="W253" s="199"/>
      <c r="X253" s="199"/>
      <c r="Y253" s="199"/>
      <c r="Z253" s="199"/>
      <c r="AA253" s="199"/>
      <c r="AB253" s="199"/>
      <c r="AC253" s="199"/>
      <c r="AD253" s="204"/>
      <c r="AT253" s="205" t="s">
        <v>167</v>
      </c>
      <c r="AU253" s="205" t="s">
        <v>116</v>
      </c>
      <c r="AV253" s="12" t="s">
        <v>169</v>
      </c>
      <c r="AW253" s="12" t="s">
        <v>7</v>
      </c>
      <c r="AX253" s="12" t="s">
        <v>94</v>
      </c>
      <c r="AY253" s="205" t="s">
        <v>159</v>
      </c>
    </row>
    <row r="254" spans="2:65" s="1" customFormat="1" ht="25.5" customHeight="1">
      <c r="B254" s="37"/>
      <c r="C254" s="214" t="s">
        <v>376</v>
      </c>
      <c r="D254" s="214" t="s">
        <v>190</v>
      </c>
      <c r="E254" s="215" t="s">
        <v>519</v>
      </c>
      <c r="F254" s="315" t="s">
        <v>520</v>
      </c>
      <c r="G254" s="315"/>
      <c r="H254" s="315"/>
      <c r="I254" s="315"/>
      <c r="J254" s="216" t="s">
        <v>263</v>
      </c>
      <c r="K254" s="217">
        <v>50</v>
      </c>
      <c r="L254" s="218">
        <v>0</v>
      </c>
      <c r="M254" s="316"/>
      <c r="N254" s="316"/>
      <c r="O254" s="317"/>
      <c r="P254" s="277">
        <f>ROUND(V254*K254,2)</f>
        <v>0</v>
      </c>
      <c r="Q254" s="277"/>
      <c r="R254" s="39"/>
      <c r="T254" s="179" t="s">
        <v>23</v>
      </c>
      <c r="U254" s="46" t="s">
        <v>49</v>
      </c>
      <c r="V254" s="126">
        <f>L254+M254</f>
        <v>0</v>
      </c>
      <c r="W254" s="126">
        <f>ROUND(L254*K254,2)</f>
        <v>0</v>
      </c>
      <c r="X254" s="126">
        <f>ROUND(M254*K254,2)</f>
        <v>0</v>
      </c>
      <c r="Y254" s="38"/>
      <c r="Z254" s="180">
        <f>Y254*K254</f>
        <v>0</v>
      </c>
      <c r="AA254" s="180">
        <v>0</v>
      </c>
      <c r="AB254" s="180">
        <f>AA254*K254</f>
        <v>0</v>
      </c>
      <c r="AC254" s="180">
        <v>0</v>
      </c>
      <c r="AD254" s="181">
        <f>AC254*K254</f>
        <v>0</v>
      </c>
      <c r="AR254" s="20" t="s">
        <v>194</v>
      </c>
      <c r="AT254" s="20" t="s">
        <v>190</v>
      </c>
      <c r="AU254" s="20" t="s">
        <v>116</v>
      </c>
      <c r="AY254" s="20" t="s">
        <v>159</v>
      </c>
      <c r="BE254" s="113">
        <f>IF(U254="základní",P254,0)</f>
        <v>0</v>
      </c>
      <c r="BF254" s="113">
        <f>IF(U254="snížená",P254,0)</f>
        <v>0</v>
      </c>
      <c r="BG254" s="113">
        <f>IF(U254="zákl. přenesená",P254,0)</f>
        <v>0</v>
      </c>
      <c r="BH254" s="113">
        <f>IF(U254="sníž. přenesená",P254,0)</f>
        <v>0</v>
      </c>
      <c r="BI254" s="113">
        <f>IF(U254="nulová",P254,0)</f>
        <v>0</v>
      </c>
      <c r="BJ254" s="20" t="s">
        <v>94</v>
      </c>
      <c r="BK254" s="113">
        <f>ROUND(V254*K254,2)</f>
        <v>0</v>
      </c>
      <c r="BL254" s="20" t="s">
        <v>169</v>
      </c>
      <c r="BM254" s="20" t="s">
        <v>521</v>
      </c>
    </row>
    <row r="255" spans="2:65" s="11" customFormat="1" ht="16.5" customHeight="1">
      <c r="B255" s="190"/>
      <c r="C255" s="191"/>
      <c r="D255" s="191"/>
      <c r="E255" s="192" t="s">
        <v>23</v>
      </c>
      <c r="F255" s="313" t="s">
        <v>522</v>
      </c>
      <c r="G255" s="314"/>
      <c r="H255" s="314"/>
      <c r="I255" s="314"/>
      <c r="J255" s="191"/>
      <c r="K255" s="193">
        <v>50</v>
      </c>
      <c r="L255" s="191"/>
      <c r="M255" s="191"/>
      <c r="N255" s="191"/>
      <c r="O255" s="191"/>
      <c r="P255" s="191"/>
      <c r="Q255" s="191"/>
      <c r="R255" s="194"/>
      <c r="T255" s="195"/>
      <c r="U255" s="191"/>
      <c r="V255" s="191"/>
      <c r="W255" s="191"/>
      <c r="X255" s="191"/>
      <c r="Y255" s="191"/>
      <c r="Z255" s="191"/>
      <c r="AA255" s="191"/>
      <c r="AB255" s="191"/>
      <c r="AC255" s="191"/>
      <c r="AD255" s="196"/>
      <c r="AT255" s="197" t="s">
        <v>167</v>
      </c>
      <c r="AU255" s="197" t="s">
        <v>116</v>
      </c>
      <c r="AV255" s="11" t="s">
        <v>116</v>
      </c>
      <c r="AW255" s="11" t="s">
        <v>7</v>
      </c>
      <c r="AX255" s="11" t="s">
        <v>86</v>
      </c>
      <c r="AY255" s="197" t="s">
        <v>159</v>
      </c>
    </row>
    <row r="256" spans="2:65" s="12" customFormat="1" ht="16.5" customHeight="1">
      <c r="B256" s="198"/>
      <c r="C256" s="199"/>
      <c r="D256" s="199"/>
      <c r="E256" s="200" t="s">
        <v>23</v>
      </c>
      <c r="F256" s="284" t="s">
        <v>168</v>
      </c>
      <c r="G256" s="285"/>
      <c r="H256" s="285"/>
      <c r="I256" s="285"/>
      <c r="J256" s="199"/>
      <c r="K256" s="201">
        <v>50</v>
      </c>
      <c r="L256" s="199"/>
      <c r="M256" s="199"/>
      <c r="N256" s="199"/>
      <c r="O256" s="199"/>
      <c r="P256" s="199"/>
      <c r="Q256" s="199"/>
      <c r="R256" s="202"/>
      <c r="T256" s="203"/>
      <c r="U256" s="199"/>
      <c r="V256" s="199"/>
      <c r="W256" s="199"/>
      <c r="X256" s="199"/>
      <c r="Y256" s="199"/>
      <c r="Z256" s="199"/>
      <c r="AA256" s="199"/>
      <c r="AB256" s="199"/>
      <c r="AC256" s="199"/>
      <c r="AD256" s="204"/>
      <c r="AT256" s="205" t="s">
        <v>167</v>
      </c>
      <c r="AU256" s="205" t="s">
        <v>116</v>
      </c>
      <c r="AV256" s="12" t="s">
        <v>169</v>
      </c>
      <c r="AW256" s="12" t="s">
        <v>7</v>
      </c>
      <c r="AX256" s="12" t="s">
        <v>94</v>
      </c>
      <c r="AY256" s="205" t="s">
        <v>159</v>
      </c>
    </row>
    <row r="257" spans="2:65" s="1" customFormat="1" ht="25.5" customHeight="1">
      <c r="B257" s="37"/>
      <c r="C257" s="214" t="s">
        <v>380</v>
      </c>
      <c r="D257" s="214" t="s">
        <v>190</v>
      </c>
      <c r="E257" s="215" t="s">
        <v>381</v>
      </c>
      <c r="F257" s="315" t="s">
        <v>382</v>
      </c>
      <c r="G257" s="315"/>
      <c r="H257" s="315"/>
      <c r="I257" s="315"/>
      <c r="J257" s="216" t="s">
        <v>263</v>
      </c>
      <c r="K257" s="217">
        <v>242</v>
      </c>
      <c r="L257" s="218">
        <v>0</v>
      </c>
      <c r="M257" s="316"/>
      <c r="N257" s="316"/>
      <c r="O257" s="317"/>
      <c r="P257" s="277">
        <f>ROUND(V257*K257,2)</f>
        <v>0</v>
      </c>
      <c r="Q257" s="277"/>
      <c r="R257" s="39"/>
      <c r="T257" s="179" t="s">
        <v>23</v>
      </c>
      <c r="U257" s="46" t="s">
        <v>49</v>
      </c>
      <c r="V257" s="126">
        <f>L257+M257</f>
        <v>0</v>
      </c>
      <c r="W257" s="126">
        <f>ROUND(L257*K257,2)</f>
        <v>0</v>
      </c>
      <c r="X257" s="126">
        <f>ROUND(M257*K257,2)</f>
        <v>0</v>
      </c>
      <c r="Y257" s="38"/>
      <c r="Z257" s="180">
        <f>Y257*K257</f>
        <v>0</v>
      </c>
      <c r="AA257" s="180">
        <v>0</v>
      </c>
      <c r="AB257" s="180">
        <f>AA257*K257</f>
        <v>0</v>
      </c>
      <c r="AC257" s="180">
        <v>0</v>
      </c>
      <c r="AD257" s="181">
        <f>AC257*K257</f>
        <v>0</v>
      </c>
      <c r="AR257" s="20" t="s">
        <v>194</v>
      </c>
      <c r="AT257" s="20" t="s">
        <v>190</v>
      </c>
      <c r="AU257" s="20" t="s">
        <v>116</v>
      </c>
      <c r="AY257" s="20" t="s">
        <v>159</v>
      </c>
      <c r="BE257" s="113">
        <f>IF(U257="základní",P257,0)</f>
        <v>0</v>
      </c>
      <c r="BF257" s="113">
        <f>IF(U257="snížená",P257,0)</f>
        <v>0</v>
      </c>
      <c r="BG257" s="113">
        <f>IF(U257="zákl. přenesená",P257,0)</f>
        <v>0</v>
      </c>
      <c r="BH257" s="113">
        <f>IF(U257="sníž. přenesená",P257,0)</f>
        <v>0</v>
      </c>
      <c r="BI257" s="113">
        <f>IF(U257="nulová",P257,0)</f>
        <v>0</v>
      </c>
      <c r="BJ257" s="20" t="s">
        <v>94</v>
      </c>
      <c r="BK257" s="113">
        <f>ROUND(V257*K257,2)</f>
        <v>0</v>
      </c>
      <c r="BL257" s="20" t="s">
        <v>169</v>
      </c>
      <c r="BM257" s="20" t="s">
        <v>523</v>
      </c>
    </row>
    <row r="258" spans="2:65" s="11" customFormat="1" ht="25.5" customHeight="1">
      <c r="B258" s="190"/>
      <c r="C258" s="191"/>
      <c r="D258" s="191"/>
      <c r="E258" s="192" t="s">
        <v>23</v>
      </c>
      <c r="F258" s="313" t="s">
        <v>524</v>
      </c>
      <c r="G258" s="314"/>
      <c r="H258" s="314"/>
      <c r="I258" s="314"/>
      <c r="J258" s="191"/>
      <c r="K258" s="193">
        <v>242</v>
      </c>
      <c r="L258" s="191"/>
      <c r="M258" s="191"/>
      <c r="N258" s="191"/>
      <c r="O258" s="191"/>
      <c r="P258" s="191"/>
      <c r="Q258" s="191"/>
      <c r="R258" s="194"/>
      <c r="T258" s="195"/>
      <c r="U258" s="191"/>
      <c r="V258" s="191"/>
      <c r="W258" s="191"/>
      <c r="X258" s="191"/>
      <c r="Y258" s="191"/>
      <c r="Z258" s="191"/>
      <c r="AA258" s="191"/>
      <c r="AB258" s="191"/>
      <c r="AC258" s="191"/>
      <c r="AD258" s="196"/>
      <c r="AT258" s="197" t="s">
        <v>167</v>
      </c>
      <c r="AU258" s="197" t="s">
        <v>116</v>
      </c>
      <c r="AV258" s="11" t="s">
        <v>116</v>
      </c>
      <c r="AW258" s="11" t="s">
        <v>7</v>
      </c>
      <c r="AX258" s="11" t="s">
        <v>86</v>
      </c>
      <c r="AY258" s="197" t="s">
        <v>159</v>
      </c>
    </row>
    <row r="259" spans="2:65" s="12" customFormat="1" ht="16.5" customHeight="1">
      <c r="B259" s="198"/>
      <c r="C259" s="199"/>
      <c r="D259" s="199"/>
      <c r="E259" s="200" t="s">
        <v>23</v>
      </c>
      <c r="F259" s="284" t="s">
        <v>168</v>
      </c>
      <c r="G259" s="285"/>
      <c r="H259" s="285"/>
      <c r="I259" s="285"/>
      <c r="J259" s="199"/>
      <c r="K259" s="201">
        <v>242</v>
      </c>
      <c r="L259" s="199"/>
      <c r="M259" s="199"/>
      <c r="N259" s="199"/>
      <c r="O259" s="199"/>
      <c r="P259" s="199"/>
      <c r="Q259" s="199"/>
      <c r="R259" s="202"/>
      <c r="T259" s="203"/>
      <c r="U259" s="199"/>
      <c r="V259" s="199"/>
      <c r="W259" s="199"/>
      <c r="X259" s="199"/>
      <c r="Y259" s="199"/>
      <c r="Z259" s="199"/>
      <c r="AA259" s="199"/>
      <c r="AB259" s="199"/>
      <c r="AC259" s="199"/>
      <c r="AD259" s="204"/>
      <c r="AT259" s="205" t="s">
        <v>167</v>
      </c>
      <c r="AU259" s="205" t="s">
        <v>116</v>
      </c>
      <c r="AV259" s="12" t="s">
        <v>169</v>
      </c>
      <c r="AW259" s="12" t="s">
        <v>7</v>
      </c>
      <c r="AX259" s="12" t="s">
        <v>94</v>
      </c>
      <c r="AY259" s="205" t="s">
        <v>159</v>
      </c>
    </row>
    <row r="260" spans="2:65" s="1" customFormat="1" ht="25.5" customHeight="1">
      <c r="B260" s="37"/>
      <c r="C260" s="214" t="s">
        <v>385</v>
      </c>
      <c r="D260" s="214" t="s">
        <v>190</v>
      </c>
      <c r="E260" s="215" t="s">
        <v>396</v>
      </c>
      <c r="F260" s="315" t="s">
        <v>397</v>
      </c>
      <c r="G260" s="315"/>
      <c r="H260" s="315"/>
      <c r="I260" s="315"/>
      <c r="J260" s="216" t="s">
        <v>263</v>
      </c>
      <c r="K260" s="217">
        <v>190</v>
      </c>
      <c r="L260" s="218">
        <v>0</v>
      </c>
      <c r="M260" s="316"/>
      <c r="N260" s="316"/>
      <c r="O260" s="317"/>
      <c r="P260" s="277">
        <f>ROUND(V260*K260,2)</f>
        <v>0</v>
      </c>
      <c r="Q260" s="277"/>
      <c r="R260" s="39"/>
      <c r="T260" s="179" t="s">
        <v>23</v>
      </c>
      <c r="U260" s="46" t="s">
        <v>49</v>
      </c>
      <c r="V260" s="126">
        <f>L260+M260</f>
        <v>0</v>
      </c>
      <c r="W260" s="126">
        <f>ROUND(L260*K260,2)</f>
        <v>0</v>
      </c>
      <c r="X260" s="126">
        <f>ROUND(M260*K260,2)</f>
        <v>0</v>
      </c>
      <c r="Y260" s="38"/>
      <c r="Z260" s="180">
        <f>Y260*K260</f>
        <v>0</v>
      </c>
      <c r="AA260" s="180">
        <v>0</v>
      </c>
      <c r="AB260" s="180">
        <f>AA260*K260</f>
        <v>0</v>
      </c>
      <c r="AC260" s="180">
        <v>0</v>
      </c>
      <c r="AD260" s="181">
        <f>AC260*K260</f>
        <v>0</v>
      </c>
      <c r="AR260" s="20" t="s">
        <v>194</v>
      </c>
      <c r="AT260" s="20" t="s">
        <v>190</v>
      </c>
      <c r="AU260" s="20" t="s">
        <v>116</v>
      </c>
      <c r="AY260" s="20" t="s">
        <v>159</v>
      </c>
      <c r="BE260" s="113">
        <f>IF(U260="základní",P260,0)</f>
        <v>0</v>
      </c>
      <c r="BF260" s="113">
        <f>IF(U260="snížená",P260,0)</f>
        <v>0</v>
      </c>
      <c r="BG260" s="113">
        <f>IF(U260="zákl. přenesená",P260,0)</f>
        <v>0</v>
      </c>
      <c r="BH260" s="113">
        <f>IF(U260="sníž. přenesená",P260,0)</f>
        <v>0</v>
      </c>
      <c r="BI260" s="113">
        <f>IF(U260="nulová",P260,0)</f>
        <v>0</v>
      </c>
      <c r="BJ260" s="20" t="s">
        <v>94</v>
      </c>
      <c r="BK260" s="113">
        <f>ROUND(V260*K260,2)</f>
        <v>0</v>
      </c>
      <c r="BL260" s="20" t="s">
        <v>169</v>
      </c>
      <c r="BM260" s="20" t="s">
        <v>525</v>
      </c>
    </row>
    <row r="261" spans="2:65" s="11" customFormat="1" ht="16.5" customHeight="1">
      <c r="B261" s="190"/>
      <c r="C261" s="191"/>
      <c r="D261" s="191"/>
      <c r="E261" s="192" t="s">
        <v>23</v>
      </c>
      <c r="F261" s="313" t="s">
        <v>526</v>
      </c>
      <c r="G261" s="314"/>
      <c r="H261" s="314"/>
      <c r="I261" s="314"/>
      <c r="J261" s="191"/>
      <c r="K261" s="193">
        <v>190</v>
      </c>
      <c r="L261" s="191"/>
      <c r="M261" s="191"/>
      <c r="N261" s="191"/>
      <c r="O261" s="191"/>
      <c r="P261" s="191"/>
      <c r="Q261" s="191"/>
      <c r="R261" s="194"/>
      <c r="T261" s="195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6"/>
      <c r="AT261" s="197" t="s">
        <v>167</v>
      </c>
      <c r="AU261" s="197" t="s">
        <v>116</v>
      </c>
      <c r="AV261" s="11" t="s">
        <v>116</v>
      </c>
      <c r="AW261" s="11" t="s">
        <v>7</v>
      </c>
      <c r="AX261" s="11" t="s">
        <v>86</v>
      </c>
      <c r="AY261" s="197" t="s">
        <v>159</v>
      </c>
    </row>
    <row r="262" spans="2:65" s="12" customFormat="1" ht="16.5" customHeight="1">
      <c r="B262" s="198"/>
      <c r="C262" s="199"/>
      <c r="D262" s="199"/>
      <c r="E262" s="200" t="s">
        <v>23</v>
      </c>
      <c r="F262" s="284" t="s">
        <v>168</v>
      </c>
      <c r="G262" s="285"/>
      <c r="H262" s="285"/>
      <c r="I262" s="285"/>
      <c r="J262" s="199"/>
      <c r="K262" s="201">
        <v>190</v>
      </c>
      <c r="L262" s="199"/>
      <c r="M262" s="199"/>
      <c r="N262" s="199"/>
      <c r="O262" s="199"/>
      <c r="P262" s="199"/>
      <c r="Q262" s="199"/>
      <c r="R262" s="202"/>
      <c r="T262" s="203"/>
      <c r="U262" s="199"/>
      <c r="V262" s="199"/>
      <c r="W262" s="199"/>
      <c r="X262" s="199"/>
      <c r="Y262" s="199"/>
      <c r="Z262" s="199"/>
      <c r="AA262" s="199"/>
      <c r="AB262" s="199"/>
      <c r="AC262" s="199"/>
      <c r="AD262" s="204"/>
      <c r="AT262" s="205" t="s">
        <v>167</v>
      </c>
      <c r="AU262" s="205" t="s">
        <v>116</v>
      </c>
      <c r="AV262" s="12" t="s">
        <v>169</v>
      </c>
      <c r="AW262" s="12" t="s">
        <v>7</v>
      </c>
      <c r="AX262" s="12" t="s">
        <v>94</v>
      </c>
      <c r="AY262" s="205" t="s">
        <v>159</v>
      </c>
    </row>
    <row r="263" spans="2:65" s="1" customFormat="1" ht="25.5" customHeight="1">
      <c r="B263" s="37"/>
      <c r="C263" s="214" t="s">
        <v>390</v>
      </c>
      <c r="D263" s="214" t="s">
        <v>190</v>
      </c>
      <c r="E263" s="215" t="s">
        <v>400</v>
      </c>
      <c r="F263" s="315" t="s">
        <v>401</v>
      </c>
      <c r="G263" s="315"/>
      <c r="H263" s="315"/>
      <c r="I263" s="315"/>
      <c r="J263" s="216" t="s">
        <v>263</v>
      </c>
      <c r="K263" s="217">
        <v>294</v>
      </c>
      <c r="L263" s="218">
        <v>0</v>
      </c>
      <c r="M263" s="316"/>
      <c r="N263" s="316"/>
      <c r="O263" s="317"/>
      <c r="P263" s="277">
        <f>ROUND(V263*K263,2)</f>
        <v>0</v>
      </c>
      <c r="Q263" s="277"/>
      <c r="R263" s="39"/>
      <c r="T263" s="179" t="s">
        <v>23</v>
      </c>
      <c r="U263" s="46" t="s">
        <v>49</v>
      </c>
      <c r="V263" s="126">
        <f>L263+M263</f>
        <v>0</v>
      </c>
      <c r="W263" s="126">
        <f>ROUND(L263*K263,2)</f>
        <v>0</v>
      </c>
      <c r="X263" s="126">
        <f>ROUND(M263*K263,2)</f>
        <v>0</v>
      </c>
      <c r="Y263" s="38"/>
      <c r="Z263" s="180">
        <f>Y263*K263</f>
        <v>0</v>
      </c>
      <c r="AA263" s="180">
        <v>0</v>
      </c>
      <c r="AB263" s="180">
        <f>AA263*K263</f>
        <v>0</v>
      </c>
      <c r="AC263" s="180">
        <v>0</v>
      </c>
      <c r="AD263" s="181">
        <f>AC263*K263</f>
        <v>0</v>
      </c>
      <c r="AR263" s="20" t="s">
        <v>194</v>
      </c>
      <c r="AT263" s="20" t="s">
        <v>190</v>
      </c>
      <c r="AU263" s="20" t="s">
        <v>116</v>
      </c>
      <c r="AY263" s="20" t="s">
        <v>159</v>
      </c>
      <c r="BE263" s="113">
        <f>IF(U263="základní",P263,0)</f>
        <v>0</v>
      </c>
      <c r="BF263" s="113">
        <f>IF(U263="snížená",P263,0)</f>
        <v>0</v>
      </c>
      <c r="BG263" s="113">
        <f>IF(U263="zákl. přenesená",P263,0)</f>
        <v>0</v>
      </c>
      <c r="BH263" s="113">
        <f>IF(U263="sníž. přenesená",P263,0)</f>
        <v>0</v>
      </c>
      <c r="BI263" s="113">
        <f>IF(U263="nulová",P263,0)</f>
        <v>0</v>
      </c>
      <c r="BJ263" s="20" t="s">
        <v>94</v>
      </c>
      <c r="BK263" s="113">
        <f>ROUND(V263*K263,2)</f>
        <v>0</v>
      </c>
      <c r="BL263" s="20" t="s">
        <v>169</v>
      </c>
      <c r="BM263" s="20" t="s">
        <v>527</v>
      </c>
    </row>
    <row r="264" spans="2:65" s="11" customFormat="1" ht="16.5" customHeight="1">
      <c r="B264" s="190"/>
      <c r="C264" s="191"/>
      <c r="D264" s="191"/>
      <c r="E264" s="192" t="s">
        <v>23</v>
      </c>
      <c r="F264" s="313" t="s">
        <v>528</v>
      </c>
      <c r="G264" s="314"/>
      <c r="H264" s="314"/>
      <c r="I264" s="314"/>
      <c r="J264" s="191"/>
      <c r="K264" s="193">
        <v>294</v>
      </c>
      <c r="L264" s="191"/>
      <c r="M264" s="191"/>
      <c r="N264" s="191"/>
      <c r="O264" s="191"/>
      <c r="P264" s="191"/>
      <c r="Q264" s="191"/>
      <c r="R264" s="194"/>
      <c r="T264" s="195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6"/>
      <c r="AT264" s="197" t="s">
        <v>167</v>
      </c>
      <c r="AU264" s="197" t="s">
        <v>116</v>
      </c>
      <c r="AV264" s="11" t="s">
        <v>116</v>
      </c>
      <c r="AW264" s="11" t="s">
        <v>7</v>
      </c>
      <c r="AX264" s="11" t="s">
        <v>86</v>
      </c>
      <c r="AY264" s="197" t="s">
        <v>159</v>
      </c>
    </row>
    <row r="265" spans="2:65" s="12" customFormat="1" ht="16.5" customHeight="1">
      <c r="B265" s="198"/>
      <c r="C265" s="199"/>
      <c r="D265" s="199"/>
      <c r="E265" s="200" t="s">
        <v>23</v>
      </c>
      <c r="F265" s="284" t="s">
        <v>168</v>
      </c>
      <c r="G265" s="285"/>
      <c r="H265" s="285"/>
      <c r="I265" s="285"/>
      <c r="J265" s="199"/>
      <c r="K265" s="201">
        <v>294</v>
      </c>
      <c r="L265" s="199"/>
      <c r="M265" s="199"/>
      <c r="N265" s="199"/>
      <c r="O265" s="199"/>
      <c r="P265" s="199"/>
      <c r="Q265" s="199"/>
      <c r="R265" s="202"/>
      <c r="T265" s="203"/>
      <c r="U265" s="199"/>
      <c r="V265" s="199"/>
      <c r="W265" s="199"/>
      <c r="X265" s="199"/>
      <c r="Y265" s="199"/>
      <c r="Z265" s="199"/>
      <c r="AA265" s="199"/>
      <c r="AB265" s="199"/>
      <c r="AC265" s="199"/>
      <c r="AD265" s="204"/>
      <c r="AT265" s="205" t="s">
        <v>167</v>
      </c>
      <c r="AU265" s="205" t="s">
        <v>116</v>
      </c>
      <c r="AV265" s="12" t="s">
        <v>169</v>
      </c>
      <c r="AW265" s="12" t="s">
        <v>7</v>
      </c>
      <c r="AX265" s="12" t="s">
        <v>94</v>
      </c>
      <c r="AY265" s="205" t="s">
        <v>159</v>
      </c>
    </row>
    <row r="266" spans="2:65" s="1" customFormat="1" ht="25.5" customHeight="1">
      <c r="B266" s="37"/>
      <c r="C266" s="214" t="s">
        <v>395</v>
      </c>
      <c r="D266" s="214" t="s">
        <v>190</v>
      </c>
      <c r="E266" s="215" t="s">
        <v>529</v>
      </c>
      <c r="F266" s="315" t="s">
        <v>530</v>
      </c>
      <c r="G266" s="315"/>
      <c r="H266" s="315"/>
      <c r="I266" s="315"/>
      <c r="J266" s="216" t="s">
        <v>263</v>
      </c>
      <c r="K266" s="217">
        <v>251</v>
      </c>
      <c r="L266" s="218">
        <v>0</v>
      </c>
      <c r="M266" s="316"/>
      <c r="N266" s="316"/>
      <c r="O266" s="317"/>
      <c r="P266" s="277">
        <f>ROUND(V266*K266,2)</f>
        <v>0</v>
      </c>
      <c r="Q266" s="277"/>
      <c r="R266" s="39"/>
      <c r="T266" s="179" t="s">
        <v>23</v>
      </c>
      <c r="U266" s="46" t="s">
        <v>49</v>
      </c>
      <c r="V266" s="126">
        <f>L266+M266</f>
        <v>0</v>
      </c>
      <c r="W266" s="126">
        <f>ROUND(L266*K266,2)</f>
        <v>0</v>
      </c>
      <c r="X266" s="126">
        <f>ROUND(M266*K266,2)</f>
        <v>0</v>
      </c>
      <c r="Y266" s="38"/>
      <c r="Z266" s="180">
        <f>Y266*K266</f>
        <v>0</v>
      </c>
      <c r="AA266" s="180">
        <v>0</v>
      </c>
      <c r="AB266" s="180">
        <f>AA266*K266</f>
        <v>0</v>
      </c>
      <c r="AC266" s="180">
        <v>0</v>
      </c>
      <c r="AD266" s="181">
        <f>AC266*K266</f>
        <v>0</v>
      </c>
      <c r="AR266" s="20" t="s">
        <v>194</v>
      </c>
      <c r="AT266" s="20" t="s">
        <v>190</v>
      </c>
      <c r="AU266" s="20" t="s">
        <v>116</v>
      </c>
      <c r="AY266" s="20" t="s">
        <v>159</v>
      </c>
      <c r="BE266" s="113">
        <f>IF(U266="základní",P266,0)</f>
        <v>0</v>
      </c>
      <c r="BF266" s="113">
        <f>IF(U266="snížená",P266,0)</f>
        <v>0</v>
      </c>
      <c r="BG266" s="113">
        <f>IF(U266="zákl. přenesená",P266,0)</f>
        <v>0</v>
      </c>
      <c r="BH266" s="113">
        <f>IF(U266="sníž. přenesená",P266,0)</f>
        <v>0</v>
      </c>
      <c r="BI266" s="113">
        <f>IF(U266="nulová",P266,0)</f>
        <v>0</v>
      </c>
      <c r="BJ266" s="20" t="s">
        <v>94</v>
      </c>
      <c r="BK266" s="113">
        <f>ROUND(V266*K266,2)</f>
        <v>0</v>
      </c>
      <c r="BL266" s="20" t="s">
        <v>169</v>
      </c>
      <c r="BM266" s="20" t="s">
        <v>531</v>
      </c>
    </row>
    <row r="267" spans="2:65" s="11" customFormat="1" ht="16.5" customHeight="1">
      <c r="B267" s="190"/>
      <c r="C267" s="191"/>
      <c r="D267" s="191"/>
      <c r="E267" s="192" t="s">
        <v>23</v>
      </c>
      <c r="F267" s="313" t="s">
        <v>532</v>
      </c>
      <c r="G267" s="314"/>
      <c r="H267" s="314"/>
      <c r="I267" s="314"/>
      <c r="J267" s="191"/>
      <c r="K267" s="193">
        <v>251</v>
      </c>
      <c r="L267" s="191"/>
      <c r="M267" s="191"/>
      <c r="N267" s="191"/>
      <c r="O267" s="191"/>
      <c r="P267" s="191"/>
      <c r="Q267" s="191"/>
      <c r="R267" s="194"/>
      <c r="T267" s="195"/>
      <c r="U267" s="191"/>
      <c r="V267" s="191"/>
      <c r="W267" s="191"/>
      <c r="X267" s="191"/>
      <c r="Y267" s="191"/>
      <c r="Z267" s="191"/>
      <c r="AA267" s="191"/>
      <c r="AB267" s="191"/>
      <c r="AC267" s="191"/>
      <c r="AD267" s="196"/>
      <c r="AT267" s="197" t="s">
        <v>167</v>
      </c>
      <c r="AU267" s="197" t="s">
        <v>116</v>
      </c>
      <c r="AV267" s="11" t="s">
        <v>116</v>
      </c>
      <c r="AW267" s="11" t="s">
        <v>7</v>
      </c>
      <c r="AX267" s="11" t="s">
        <v>86</v>
      </c>
      <c r="AY267" s="197" t="s">
        <v>159</v>
      </c>
    </row>
    <row r="268" spans="2:65" s="12" customFormat="1" ht="16.5" customHeight="1">
      <c r="B268" s="198"/>
      <c r="C268" s="199"/>
      <c r="D268" s="199"/>
      <c r="E268" s="200" t="s">
        <v>23</v>
      </c>
      <c r="F268" s="284" t="s">
        <v>168</v>
      </c>
      <c r="G268" s="285"/>
      <c r="H268" s="285"/>
      <c r="I268" s="285"/>
      <c r="J268" s="199"/>
      <c r="K268" s="201">
        <v>251</v>
      </c>
      <c r="L268" s="199"/>
      <c r="M268" s="199"/>
      <c r="N268" s="199"/>
      <c r="O268" s="199"/>
      <c r="P268" s="199"/>
      <c r="Q268" s="199"/>
      <c r="R268" s="202"/>
      <c r="T268" s="203"/>
      <c r="U268" s="199"/>
      <c r="V268" s="199"/>
      <c r="W268" s="199"/>
      <c r="X268" s="199"/>
      <c r="Y268" s="199"/>
      <c r="Z268" s="199"/>
      <c r="AA268" s="199"/>
      <c r="AB268" s="199"/>
      <c r="AC268" s="199"/>
      <c r="AD268" s="204"/>
      <c r="AT268" s="205" t="s">
        <v>167</v>
      </c>
      <c r="AU268" s="205" t="s">
        <v>116</v>
      </c>
      <c r="AV268" s="12" t="s">
        <v>169</v>
      </c>
      <c r="AW268" s="12" t="s">
        <v>7</v>
      </c>
      <c r="AX268" s="12" t="s">
        <v>94</v>
      </c>
      <c r="AY268" s="205" t="s">
        <v>159</v>
      </c>
    </row>
    <row r="269" spans="2:65" s="1" customFormat="1" ht="25.5" customHeight="1">
      <c r="B269" s="37"/>
      <c r="C269" s="174" t="s">
        <v>399</v>
      </c>
      <c r="D269" s="174" t="s">
        <v>160</v>
      </c>
      <c r="E269" s="175" t="s">
        <v>404</v>
      </c>
      <c r="F269" s="286" t="s">
        <v>405</v>
      </c>
      <c r="G269" s="286"/>
      <c r="H269" s="286"/>
      <c r="I269" s="286"/>
      <c r="J269" s="176" t="s">
        <v>263</v>
      </c>
      <c r="K269" s="177">
        <v>977</v>
      </c>
      <c r="L269" s="178">
        <v>0</v>
      </c>
      <c r="M269" s="287">
        <v>0</v>
      </c>
      <c r="N269" s="288"/>
      <c r="O269" s="288"/>
      <c r="P269" s="277">
        <f>ROUND(V269*K269,2)</f>
        <v>0</v>
      </c>
      <c r="Q269" s="277"/>
      <c r="R269" s="39"/>
      <c r="T269" s="179" t="s">
        <v>23</v>
      </c>
      <c r="U269" s="46" t="s">
        <v>49</v>
      </c>
      <c r="V269" s="126">
        <f>L269+M269</f>
        <v>0</v>
      </c>
      <c r="W269" s="126">
        <f>ROUND(L269*K269,2)</f>
        <v>0</v>
      </c>
      <c r="X269" s="126">
        <f>ROUND(M269*K269,2)</f>
        <v>0</v>
      </c>
      <c r="Y269" s="38"/>
      <c r="Z269" s="180">
        <f>Y269*K269</f>
        <v>0</v>
      </c>
      <c r="AA269" s="180">
        <v>0</v>
      </c>
      <c r="AB269" s="180">
        <f>AA269*K269</f>
        <v>0</v>
      </c>
      <c r="AC269" s="180">
        <v>0</v>
      </c>
      <c r="AD269" s="181">
        <f>AC269*K269</f>
        <v>0</v>
      </c>
      <c r="AR269" s="20" t="s">
        <v>169</v>
      </c>
      <c r="AT269" s="20" t="s">
        <v>160</v>
      </c>
      <c r="AU269" s="20" t="s">
        <v>116</v>
      </c>
      <c r="AY269" s="20" t="s">
        <v>159</v>
      </c>
      <c r="BE269" s="113">
        <f>IF(U269="základní",P269,0)</f>
        <v>0</v>
      </c>
      <c r="BF269" s="113">
        <f>IF(U269="snížená",P269,0)</f>
        <v>0</v>
      </c>
      <c r="BG269" s="113">
        <f>IF(U269="zákl. přenesená",P269,0)</f>
        <v>0</v>
      </c>
      <c r="BH269" s="113">
        <f>IF(U269="sníž. přenesená",P269,0)</f>
        <v>0</v>
      </c>
      <c r="BI269" s="113">
        <f>IF(U269="nulová",P269,0)</f>
        <v>0</v>
      </c>
      <c r="BJ269" s="20" t="s">
        <v>94</v>
      </c>
      <c r="BK269" s="113">
        <f>ROUND(V269*K269,2)</f>
        <v>0</v>
      </c>
      <c r="BL269" s="20" t="s">
        <v>169</v>
      </c>
      <c r="BM269" s="20" t="s">
        <v>533</v>
      </c>
    </row>
    <row r="270" spans="2:65" s="10" customFormat="1" ht="16.5" customHeight="1">
      <c r="B270" s="182"/>
      <c r="C270" s="183"/>
      <c r="D270" s="183"/>
      <c r="E270" s="184" t="s">
        <v>23</v>
      </c>
      <c r="F270" s="280" t="s">
        <v>407</v>
      </c>
      <c r="G270" s="281"/>
      <c r="H270" s="281"/>
      <c r="I270" s="281"/>
      <c r="J270" s="183"/>
      <c r="K270" s="185" t="s">
        <v>23</v>
      </c>
      <c r="L270" s="183"/>
      <c r="M270" s="183"/>
      <c r="N270" s="183"/>
      <c r="O270" s="183"/>
      <c r="P270" s="183"/>
      <c r="Q270" s="183"/>
      <c r="R270" s="186"/>
      <c r="T270" s="187"/>
      <c r="U270" s="183"/>
      <c r="V270" s="183"/>
      <c r="W270" s="183"/>
      <c r="X270" s="183"/>
      <c r="Y270" s="183"/>
      <c r="Z270" s="183"/>
      <c r="AA270" s="183"/>
      <c r="AB270" s="183"/>
      <c r="AC270" s="183"/>
      <c r="AD270" s="188"/>
      <c r="AT270" s="189" t="s">
        <v>167</v>
      </c>
      <c r="AU270" s="189" t="s">
        <v>116</v>
      </c>
      <c r="AV270" s="10" t="s">
        <v>94</v>
      </c>
      <c r="AW270" s="10" t="s">
        <v>7</v>
      </c>
      <c r="AX270" s="10" t="s">
        <v>86</v>
      </c>
      <c r="AY270" s="189" t="s">
        <v>159</v>
      </c>
    </row>
    <row r="271" spans="2:65" s="10" customFormat="1" ht="16.5" customHeight="1">
      <c r="B271" s="182"/>
      <c r="C271" s="183"/>
      <c r="D271" s="183"/>
      <c r="E271" s="184" t="s">
        <v>23</v>
      </c>
      <c r="F271" s="311" t="s">
        <v>408</v>
      </c>
      <c r="G271" s="312"/>
      <c r="H271" s="312"/>
      <c r="I271" s="312"/>
      <c r="J271" s="183"/>
      <c r="K271" s="185" t="s">
        <v>23</v>
      </c>
      <c r="L271" s="183"/>
      <c r="M271" s="183"/>
      <c r="N271" s="183"/>
      <c r="O271" s="183"/>
      <c r="P271" s="183"/>
      <c r="Q271" s="183"/>
      <c r="R271" s="186"/>
      <c r="T271" s="187"/>
      <c r="U271" s="183"/>
      <c r="V271" s="183"/>
      <c r="W271" s="183"/>
      <c r="X271" s="183"/>
      <c r="Y271" s="183"/>
      <c r="Z271" s="183"/>
      <c r="AA271" s="183"/>
      <c r="AB271" s="183"/>
      <c r="AC271" s="183"/>
      <c r="AD271" s="188"/>
      <c r="AT271" s="189" t="s">
        <v>167</v>
      </c>
      <c r="AU271" s="189" t="s">
        <v>116</v>
      </c>
      <c r="AV271" s="10" t="s">
        <v>94</v>
      </c>
      <c r="AW271" s="10" t="s">
        <v>7</v>
      </c>
      <c r="AX271" s="10" t="s">
        <v>86</v>
      </c>
      <c r="AY271" s="189" t="s">
        <v>159</v>
      </c>
    </row>
    <row r="272" spans="2:65" s="10" customFormat="1" ht="16.5" customHeight="1">
      <c r="B272" s="182"/>
      <c r="C272" s="183"/>
      <c r="D272" s="183"/>
      <c r="E272" s="184" t="s">
        <v>23</v>
      </c>
      <c r="F272" s="311" t="s">
        <v>409</v>
      </c>
      <c r="G272" s="312"/>
      <c r="H272" s="312"/>
      <c r="I272" s="312"/>
      <c r="J272" s="183"/>
      <c r="K272" s="185" t="s">
        <v>23</v>
      </c>
      <c r="L272" s="183"/>
      <c r="M272" s="183"/>
      <c r="N272" s="183"/>
      <c r="O272" s="183"/>
      <c r="P272" s="183"/>
      <c r="Q272" s="183"/>
      <c r="R272" s="186"/>
      <c r="T272" s="187"/>
      <c r="U272" s="183"/>
      <c r="V272" s="183"/>
      <c r="W272" s="183"/>
      <c r="X272" s="183"/>
      <c r="Y272" s="183"/>
      <c r="Z272" s="183"/>
      <c r="AA272" s="183"/>
      <c r="AB272" s="183"/>
      <c r="AC272" s="183"/>
      <c r="AD272" s="188"/>
      <c r="AT272" s="189" t="s">
        <v>167</v>
      </c>
      <c r="AU272" s="189" t="s">
        <v>116</v>
      </c>
      <c r="AV272" s="10" t="s">
        <v>94</v>
      </c>
      <c r="AW272" s="10" t="s">
        <v>7</v>
      </c>
      <c r="AX272" s="10" t="s">
        <v>86</v>
      </c>
      <c r="AY272" s="189" t="s">
        <v>159</v>
      </c>
    </row>
    <row r="273" spans="2:65" s="10" customFormat="1" ht="16.5" customHeight="1">
      <c r="B273" s="182"/>
      <c r="C273" s="183"/>
      <c r="D273" s="183"/>
      <c r="E273" s="184" t="s">
        <v>23</v>
      </c>
      <c r="F273" s="311" t="s">
        <v>410</v>
      </c>
      <c r="G273" s="312"/>
      <c r="H273" s="312"/>
      <c r="I273" s="312"/>
      <c r="J273" s="183"/>
      <c r="K273" s="185" t="s">
        <v>23</v>
      </c>
      <c r="L273" s="183"/>
      <c r="M273" s="183"/>
      <c r="N273" s="183"/>
      <c r="O273" s="183"/>
      <c r="P273" s="183"/>
      <c r="Q273" s="183"/>
      <c r="R273" s="186"/>
      <c r="T273" s="187"/>
      <c r="U273" s="183"/>
      <c r="V273" s="183"/>
      <c r="W273" s="183"/>
      <c r="X273" s="183"/>
      <c r="Y273" s="183"/>
      <c r="Z273" s="183"/>
      <c r="AA273" s="183"/>
      <c r="AB273" s="183"/>
      <c r="AC273" s="183"/>
      <c r="AD273" s="188"/>
      <c r="AT273" s="189" t="s">
        <v>167</v>
      </c>
      <c r="AU273" s="189" t="s">
        <v>116</v>
      </c>
      <c r="AV273" s="10" t="s">
        <v>94</v>
      </c>
      <c r="AW273" s="10" t="s">
        <v>7</v>
      </c>
      <c r="AX273" s="10" t="s">
        <v>86</v>
      </c>
      <c r="AY273" s="189" t="s">
        <v>159</v>
      </c>
    </row>
    <row r="274" spans="2:65" s="10" customFormat="1" ht="16.5" customHeight="1">
      <c r="B274" s="182"/>
      <c r="C274" s="183"/>
      <c r="D274" s="183"/>
      <c r="E274" s="184" t="s">
        <v>23</v>
      </c>
      <c r="F274" s="311" t="s">
        <v>411</v>
      </c>
      <c r="G274" s="312"/>
      <c r="H274" s="312"/>
      <c r="I274" s="312"/>
      <c r="J274" s="183"/>
      <c r="K274" s="185" t="s">
        <v>23</v>
      </c>
      <c r="L274" s="183"/>
      <c r="M274" s="183"/>
      <c r="N274" s="183"/>
      <c r="O274" s="183"/>
      <c r="P274" s="183"/>
      <c r="Q274" s="183"/>
      <c r="R274" s="186"/>
      <c r="T274" s="187"/>
      <c r="U274" s="183"/>
      <c r="V274" s="183"/>
      <c r="W274" s="183"/>
      <c r="X274" s="183"/>
      <c r="Y274" s="183"/>
      <c r="Z274" s="183"/>
      <c r="AA274" s="183"/>
      <c r="AB274" s="183"/>
      <c r="AC274" s="183"/>
      <c r="AD274" s="188"/>
      <c r="AT274" s="189" t="s">
        <v>167</v>
      </c>
      <c r="AU274" s="189" t="s">
        <v>116</v>
      </c>
      <c r="AV274" s="10" t="s">
        <v>94</v>
      </c>
      <c r="AW274" s="10" t="s">
        <v>7</v>
      </c>
      <c r="AX274" s="10" t="s">
        <v>86</v>
      </c>
      <c r="AY274" s="189" t="s">
        <v>159</v>
      </c>
    </row>
    <row r="275" spans="2:65" s="11" customFormat="1" ht="16.5" customHeight="1">
      <c r="B275" s="190"/>
      <c r="C275" s="191"/>
      <c r="D275" s="191"/>
      <c r="E275" s="192" t="s">
        <v>23</v>
      </c>
      <c r="F275" s="282" t="s">
        <v>534</v>
      </c>
      <c r="G275" s="283"/>
      <c r="H275" s="283"/>
      <c r="I275" s="283"/>
      <c r="J275" s="191"/>
      <c r="K275" s="193">
        <v>977</v>
      </c>
      <c r="L275" s="191"/>
      <c r="M275" s="191"/>
      <c r="N275" s="191"/>
      <c r="O275" s="191"/>
      <c r="P275" s="191"/>
      <c r="Q275" s="191"/>
      <c r="R275" s="194"/>
      <c r="T275" s="195"/>
      <c r="U275" s="191"/>
      <c r="V275" s="191"/>
      <c r="W275" s="191"/>
      <c r="X275" s="191"/>
      <c r="Y275" s="191"/>
      <c r="Z275" s="191"/>
      <c r="AA275" s="191"/>
      <c r="AB275" s="191"/>
      <c r="AC275" s="191"/>
      <c r="AD275" s="196"/>
      <c r="AT275" s="197" t="s">
        <v>167</v>
      </c>
      <c r="AU275" s="197" t="s">
        <v>116</v>
      </c>
      <c r="AV275" s="11" t="s">
        <v>116</v>
      </c>
      <c r="AW275" s="11" t="s">
        <v>7</v>
      </c>
      <c r="AX275" s="11" t="s">
        <v>86</v>
      </c>
      <c r="AY275" s="197" t="s">
        <v>159</v>
      </c>
    </row>
    <row r="276" spans="2:65" s="12" customFormat="1" ht="16.5" customHeight="1">
      <c r="B276" s="198"/>
      <c r="C276" s="199"/>
      <c r="D276" s="199"/>
      <c r="E276" s="200" t="s">
        <v>23</v>
      </c>
      <c r="F276" s="284" t="s">
        <v>168</v>
      </c>
      <c r="G276" s="285"/>
      <c r="H276" s="285"/>
      <c r="I276" s="285"/>
      <c r="J276" s="199"/>
      <c r="K276" s="201">
        <v>977</v>
      </c>
      <c r="L276" s="199"/>
      <c r="M276" s="199"/>
      <c r="N276" s="199"/>
      <c r="O276" s="199"/>
      <c r="P276" s="199"/>
      <c r="Q276" s="199"/>
      <c r="R276" s="202"/>
      <c r="T276" s="203"/>
      <c r="U276" s="199"/>
      <c r="V276" s="199"/>
      <c r="W276" s="199"/>
      <c r="X276" s="199"/>
      <c r="Y276" s="199"/>
      <c r="Z276" s="199"/>
      <c r="AA276" s="199"/>
      <c r="AB276" s="199"/>
      <c r="AC276" s="199"/>
      <c r="AD276" s="204"/>
      <c r="AT276" s="205" t="s">
        <v>167</v>
      </c>
      <c r="AU276" s="205" t="s">
        <v>116</v>
      </c>
      <c r="AV276" s="12" t="s">
        <v>169</v>
      </c>
      <c r="AW276" s="12" t="s">
        <v>7</v>
      </c>
      <c r="AX276" s="12" t="s">
        <v>94</v>
      </c>
      <c r="AY276" s="205" t="s">
        <v>159</v>
      </c>
    </row>
    <row r="277" spans="2:65" s="1" customFormat="1" ht="38.25" customHeight="1">
      <c r="B277" s="37"/>
      <c r="C277" s="174" t="s">
        <v>403</v>
      </c>
      <c r="D277" s="174" t="s">
        <v>160</v>
      </c>
      <c r="E277" s="175" t="s">
        <v>414</v>
      </c>
      <c r="F277" s="286" t="s">
        <v>415</v>
      </c>
      <c r="G277" s="286"/>
      <c r="H277" s="286"/>
      <c r="I277" s="286"/>
      <c r="J277" s="176" t="s">
        <v>23</v>
      </c>
      <c r="K277" s="177">
        <v>256</v>
      </c>
      <c r="L277" s="178">
        <v>0</v>
      </c>
      <c r="M277" s="287">
        <v>0</v>
      </c>
      <c r="N277" s="288"/>
      <c r="O277" s="288"/>
      <c r="P277" s="277">
        <f>ROUND(V277*K277,2)</f>
        <v>0</v>
      </c>
      <c r="Q277" s="277"/>
      <c r="R277" s="39"/>
      <c r="T277" s="179" t="s">
        <v>23</v>
      </c>
      <c r="U277" s="46" t="s">
        <v>49</v>
      </c>
      <c r="V277" s="126">
        <f>L277+M277</f>
        <v>0</v>
      </c>
      <c r="W277" s="126">
        <f>ROUND(L277*K277,2)</f>
        <v>0</v>
      </c>
      <c r="X277" s="126">
        <f>ROUND(M277*K277,2)</f>
        <v>0</v>
      </c>
      <c r="Y277" s="38"/>
      <c r="Z277" s="180">
        <f>Y277*K277</f>
        <v>0</v>
      </c>
      <c r="AA277" s="180">
        <v>0</v>
      </c>
      <c r="AB277" s="180">
        <f>AA277*K277</f>
        <v>0</v>
      </c>
      <c r="AC277" s="180">
        <v>0</v>
      </c>
      <c r="AD277" s="181">
        <f>AC277*K277</f>
        <v>0</v>
      </c>
      <c r="AR277" s="20" t="s">
        <v>169</v>
      </c>
      <c r="AT277" s="20" t="s">
        <v>160</v>
      </c>
      <c r="AU277" s="20" t="s">
        <v>116</v>
      </c>
      <c r="AY277" s="20" t="s">
        <v>159</v>
      </c>
      <c r="BE277" s="113">
        <f>IF(U277="základní",P277,0)</f>
        <v>0</v>
      </c>
      <c r="BF277" s="113">
        <f>IF(U277="snížená",P277,0)</f>
        <v>0</v>
      </c>
      <c r="BG277" s="113">
        <f>IF(U277="zákl. přenesená",P277,0)</f>
        <v>0</v>
      </c>
      <c r="BH277" s="113">
        <f>IF(U277="sníž. přenesená",P277,0)</f>
        <v>0</v>
      </c>
      <c r="BI277" s="113">
        <f>IF(U277="nulová",P277,0)</f>
        <v>0</v>
      </c>
      <c r="BJ277" s="20" t="s">
        <v>94</v>
      </c>
      <c r="BK277" s="113">
        <f>ROUND(V277*K277,2)</f>
        <v>0</v>
      </c>
      <c r="BL277" s="20" t="s">
        <v>169</v>
      </c>
      <c r="BM277" s="20" t="s">
        <v>535</v>
      </c>
    </row>
    <row r="278" spans="2:65" s="10" customFormat="1" ht="25.5" customHeight="1">
      <c r="B278" s="182"/>
      <c r="C278" s="183"/>
      <c r="D278" s="183"/>
      <c r="E278" s="184" t="s">
        <v>23</v>
      </c>
      <c r="F278" s="280" t="s">
        <v>417</v>
      </c>
      <c r="G278" s="281"/>
      <c r="H278" s="281"/>
      <c r="I278" s="281"/>
      <c r="J278" s="183"/>
      <c r="K278" s="185" t="s">
        <v>23</v>
      </c>
      <c r="L278" s="183"/>
      <c r="M278" s="183"/>
      <c r="N278" s="183"/>
      <c r="O278" s="183"/>
      <c r="P278" s="183"/>
      <c r="Q278" s="183"/>
      <c r="R278" s="186"/>
      <c r="T278" s="187"/>
      <c r="U278" s="183"/>
      <c r="V278" s="183"/>
      <c r="W278" s="183"/>
      <c r="X278" s="183"/>
      <c r="Y278" s="183"/>
      <c r="Z278" s="183"/>
      <c r="AA278" s="183"/>
      <c r="AB278" s="183"/>
      <c r="AC278" s="183"/>
      <c r="AD278" s="188"/>
      <c r="AT278" s="189" t="s">
        <v>167</v>
      </c>
      <c r="AU278" s="189" t="s">
        <v>116</v>
      </c>
      <c r="AV278" s="10" t="s">
        <v>94</v>
      </c>
      <c r="AW278" s="10" t="s">
        <v>7</v>
      </c>
      <c r="AX278" s="10" t="s">
        <v>86</v>
      </c>
      <c r="AY278" s="189" t="s">
        <v>159</v>
      </c>
    </row>
    <row r="279" spans="2:65" s="10" customFormat="1" ht="16.5" customHeight="1">
      <c r="B279" s="182"/>
      <c r="C279" s="183"/>
      <c r="D279" s="183"/>
      <c r="E279" s="184" t="s">
        <v>23</v>
      </c>
      <c r="F279" s="311" t="s">
        <v>418</v>
      </c>
      <c r="G279" s="312"/>
      <c r="H279" s="312"/>
      <c r="I279" s="312"/>
      <c r="J279" s="183"/>
      <c r="K279" s="185" t="s">
        <v>23</v>
      </c>
      <c r="L279" s="183"/>
      <c r="M279" s="183"/>
      <c r="N279" s="183"/>
      <c r="O279" s="183"/>
      <c r="P279" s="183"/>
      <c r="Q279" s="183"/>
      <c r="R279" s="186"/>
      <c r="T279" s="187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8"/>
      <c r="AT279" s="189" t="s">
        <v>167</v>
      </c>
      <c r="AU279" s="189" t="s">
        <v>116</v>
      </c>
      <c r="AV279" s="10" t="s">
        <v>94</v>
      </c>
      <c r="AW279" s="10" t="s">
        <v>7</v>
      </c>
      <c r="AX279" s="10" t="s">
        <v>86</v>
      </c>
      <c r="AY279" s="189" t="s">
        <v>159</v>
      </c>
    </row>
    <row r="280" spans="2:65" s="10" customFormat="1" ht="16.5" customHeight="1">
      <c r="B280" s="182"/>
      <c r="C280" s="183"/>
      <c r="D280" s="183"/>
      <c r="E280" s="184" t="s">
        <v>23</v>
      </c>
      <c r="F280" s="311" t="s">
        <v>419</v>
      </c>
      <c r="G280" s="312"/>
      <c r="H280" s="312"/>
      <c r="I280" s="312"/>
      <c r="J280" s="183"/>
      <c r="K280" s="185" t="s">
        <v>23</v>
      </c>
      <c r="L280" s="183"/>
      <c r="M280" s="183"/>
      <c r="N280" s="183"/>
      <c r="O280" s="183"/>
      <c r="P280" s="183"/>
      <c r="Q280" s="183"/>
      <c r="R280" s="186"/>
      <c r="T280" s="187"/>
      <c r="U280" s="183"/>
      <c r="V280" s="183"/>
      <c r="W280" s="183"/>
      <c r="X280" s="183"/>
      <c r="Y280" s="183"/>
      <c r="Z280" s="183"/>
      <c r="AA280" s="183"/>
      <c r="AB280" s="183"/>
      <c r="AC280" s="183"/>
      <c r="AD280" s="188"/>
      <c r="AT280" s="189" t="s">
        <v>167</v>
      </c>
      <c r="AU280" s="189" t="s">
        <v>116</v>
      </c>
      <c r="AV280" s="10" t="s">
        <v>94</v>
      </c>
      <c r="AW280" s="10" t="s">
        <v>7</v>
      </c>
      <c r="AX280" s="10" t="s">
        <v>86</v>
      </c>
      <c r="AY280" s="189" t="s">
        <v>159</v>
      </c>
    </row>
    <row r="281" spans="2:65" s="10" customFormat="1" ht="16.5" customHeight="1">
      <c r="B281" s="182"/>
      <c r="C281" s="183"/>
      <c r="D281" s="183"/>
      <c r="E281" s="184" t="s">
        <v>23</v>
      </c>
      <c r="F281" s="311" t="s">
        <v>420</v>
      </c>
      <c r="G281" s="312"/>
      <c r="H281" s="312"/>
      <c r="I281" s="312"/>
      <c r="J281" s="183"/>
      <c r="K281" s="185" t="s">
        <v>23</v>
      </c>
      <c r="L281" s="183"/>
      <c r="M281" s="183"/>
      <c r="N281" s="183"/>
      <c r="O281" s="183"/>
      <c r="P281" s="183"/>
      <c r="Q281" s="183"/>
      <c r="R281" s="186"/>
      <c r="T281" s="187"/>
      <c r="U281" s="183"/>
      <c r="V281" s="183"/>
      <c r="W281" s="183"/>
      <c r="X281" s="183"/>
      <c r="Y281" s="183"/>
      <c r="Z281" s="183"/>
      <c r="AA281" s="183"/>
      <c r="AB281" s="183"/>
      <c r="AC281" s="183"/>
      <c r="AD281" s="188"/>
      <c r="AT281" s="189" t="s">
        <v>167</v>
      </c>
      <c r="AU281" s="189" t="s">
        <v>116</v>
      </c>
      <c r="AV281" s="10" t="s">
        <v>94</v>
      </c>
      <c r="AW281" s="10" t="s">
        <v>7</v>
      </c>
      <c r="AX281" s="10" t="s">
        <v>86</v>
      </c>
      <c r="AY281" s="189" t="s">
        <v>159</v>
      </c>
    </row>
    <row r="282" spans="2:65" s="11" customFormat="1" ht="16.5" customHeight="1">
      <c r="B282" s="190"/>
      <c r="C282" s="191"/>
      <c r="D282" s="191"/>
      <c r="E282" s="192" t="s">
        <v>23</v>
      </c>
      <c r="F282" s="282" t="s">
        <v>536</v>
      </c>
      <c r="G282" s="283"/>
      <c r="H282" s="283"/>
      <c r="I282" s="283"/>
      <c r="J282" s="191"/>
      <c r="K282" s="193">
        <v>17</v>
      </c>
      <c r="L282" s="191"/>
      <c r="M282" s="191"/>
      <c r="N282" s="191"/>
      <c r="O282" s="191"/>
      <c r="P282" s="191"/>
      <c r="Q282" s="191"/>
      <c r="R282" s="194"/>
      <c r="T282" s="195"/>
      <c r="U282" s="191"/>
      <c r="V282" s="191"/>
      <c r="W282" s="191"/>
      <c r="X282" s="191"/>
      <c r="Y282" s="191"/>
      <c r="Z282" s="191"/>
      <c r="AA282" s="191"/>
      <c r="AB282" s="191"/>
      <c r="AC282" s="191"/>
      <c r="AD282" s="196"/>
      <c r="AT282" s="197" t="s">
        <v>167</v>
      </c>
      <c r="AU282" s="197" t="s">
        <v>116</v>
      </c>
      <c r="AV282" s="11" t="s">
        <v>116</v>
      </c>
      <c r="AW282" s="11" t="s">
        <v>7</v>
      </c>
      <c r="AX282" s="11" t="s">
        <v>86</v>
      </c>
      <c r="AY282" s="197" t="s">
        <v>159</v>
      </c>
    </row>
    <row r="283" spans="2:65" s="11" customFormat="1" ht="16.5" customHeight="1">
      <c r="B283" s="190"/>
      <c r="C283" s="191"/>
      <c r="D283" s="191"/>
      <c r="E283" s="192" t="s">
        <v>23</v>
      </c>
      <c r="F283" s="282" t="s">
        <v>488</v>
      </c>
      <c r="G283" s="283"/>
      <c r="H283" s="283"/>
      <c r="I283" s="283"/>
      <c r="J283" s="191"/>
      <c r="K283" s="193">
        <v>239</v>
      </c>
      <c r="L283" s="191"/>
      <c r="M283" s="191"/>
      <c r="N283" s="191"/>
      <c r="O283" s="191"/>
      <c r="P283" s="191"/>
      <c r="Q283" s="191"/>
      <c r="R283" s="194"/>
      <c r="T283" s="195"/>
      <c r="U283" s="191"/>
      <c r="V283" s="191"/>
      <c r="W283" s="191"/>
      <c r="X283" s="191"/>
      <c r="Y283" s="191"/>
      <c r="Z283" s="191"/>
      <c r="AA283" s="191"/>
      <c r="AB283" s="191"/>
      <c r="AC283" s="191"/>
      <c r="AD283" s="196"/>
      <c r="AT283" s="197" t="s">
        <v>167</v>
      </c>
      <c r="AU283" s="197" t="s">
        <v>116</v>
      </c>
      <c r="AV283" s="11" t="s">
        <v>116</v>
      </c>
      <c r="AW283" s="11" t="s">
        <v>7</v>
      </c>
      <c r="AX283" s="11" t="s">
        <v>86</v>
      </c>
      <c r="AY283" s="197" t="s">
        <v>159</v>
      </c>
    </row>
    <row r="284" spans="2:65" s="12" customFormat="1" ht="16.5" customHeight="1">
      <c r="B284" s="198"/>
      <c r="C284" s="199"/>
      <c r="D284" s="199"/>
      <c r="E284" s="200" t="s">
        <v>23</v>
      </c>
      <c r="F284" s="284" t="s">
        <v>168</v>
      </c>
      <c r="G284" s="285"/>
      <c r="H284" s="285"/>
      <c r="I284" s="285"/>
      <c r="J284" s="199"/>
      <c r="K284" s="201">
        <v>256</v>
      </c>
      <c r="L284" s="199"/>
      <c r="M284" s="199"/>
      <c r="N284" s="199"/>
      <c r="O284" s="199"/>
      <c r="P284" s="199"/>
      <c r="Q284" s="199"/>
      <c r="R284" s="202"/>
      <c r="T284" s="203"/>
      <c r="U284" s="199"/>
      <c r="V284" s="199"/>
      <c r="W284" s="199"/>
      <c r="X284" s="199"/>
      <c r="Y284" s="199"/>
      <c r="Z284" s="199"/>
      <c r="AA284" s="199"/>
      <c r="AB284" s="199"/>
      <c r="AC284" s="199"/>
      <c r="AD284" s="204"/>
      <c r="AT284" s="205" t="s">
        <v>167</v>
      </c>
      <c r="AU284" s="205" t="s">
        <v>116</v>
      </c>
      <c r="AV284" s="12" t="s">
        <v>169</v>
      </c>
      <c r="AW284" s="12" t="s">
        <v>7</v>
      </c>
      <c r="AX284" s="12" t="s">
        <v>94</v>
      </c>
      <c r="AY284" s="205" t="s">
        <v>159</v>
      </c>
    </row>
    <row r="285" spans="2:65" s="1" customFormat="1" ht="38.25" customHeight="1">
      <c r="B285" s="37"/>
      <c r="C285" s="174" t="s">
        <v>413</v>
      </c>
      <c r="D285" s="174" t="s">
        <v>160</v>
      </c>
      <c r="E285" s="175" t="s">
        <v>424</v>
      </c>
      <c r="F285" s="286" t="s">
        <v>425</v>
      </c>
      <c r="G285" s="286"/>
      <c r="H285" s="286"/>
      <c r="I285" s="286"/>
      <c r="J285" s="176" t="s">
        <v>263</v>
      </c>
      <c r="K285" s="177">
        <v>114</v>
      </c>
      <c r="L285" s="178">
        <v>0</v>
      </c>
      <c r="M285" s="287">
        <v>0</v>
      </c>
      <c r="N285" s="288"/>
      <c r="O285" s="288"/>
      <c r="P285" s="277">
        <f>ROUND(V285*K285,2)</f>
        <v>0</v>
      </c>
      <c r="Q285" s="277"/>
      <c r="R285" s="39"/>
      <c r="T285" s="179" t="s">
        <v>23</v>
      </c>
      <c r="U285" s="46" t="s">
        <v>49</v>
      </c>
      <c r="V285" s="126">
        <f>L285+M285</f>
        <v>0</v>
      </c>
      <c r="W285" s="126">
        <f>ROUND(L285*K285,2)</f>
        <v>0</v>
      </c>
      <c r="X285" s="126">
        <f>ROUND(M285*K285,2)</f>
        <v>0</v>
      </c>
      <c r="Y285" s="38"/>
      <c r="Z285" s="180">
        <f>Y285*K285</f>
        <v>0</v>
      </c>
      <c r="AA285" s="180">
        <v>0</v>
      </c>
      <c r="AB285" s="180">
        <f>AA285*K285</f>
        <v>0</v>
      </c>
      <c r="AC285" s="180">
        <v>0</v>
      </c>
      <c r="AD285" s="181">
        <f>AC285*K285</f>
        <v>0</v>
      </c>
      <c r="AR285" s="20" t="s">
        <v>169</v>
      </c>
      <c r="AT285" s="20" t="s">
        <v>160</v>
      </c>
      <c r="AU285" s="20" t="s">
        <v>116</v>
      </c>
      <c r="AY285" s="20" t="s">
        <v>159</v>
      </c>
      <c r="BE285" s="113">
        <f>IF(U285="základní",P285,0)</f>
        <v>0</v>
      </c>
      <c r="BF285" s="113">
        <f>IF(U285="snížená",P285,0)</f>
        <v>0</v>
      </c>
      <c r="BG285" s="113">
        <f>IF(U285="zákl. přenesená",P285,0)</f>
        <v>0</v>
      </c>
      <c r="BH285" s="113">
        <f>IF(U285="sníž. přenesená",P285,0)</f>
        <v>0</v>
      </c>
      <c r="BI285" s="113">
        <f>IF(U285="nulová",P285,0)</f>
        <v>0</v>
      </c>
      <c r="BJ285" s="20" t="s">
        <v>94</v>
      </c>
      <c r="BK285" s="113">
        <f>ROUND(V285*K285,2)</f>
        <v>0</v>
      </c>
      <c r="BL285" s="20" t="s">
        <v>169</v>
      </c>
      <c r="BM285" s="20" t="s">
        <v>537</v>
      </c>
    </row>
    <row r="286" spans="2:65" s="10" customFormat="1" ht="25.5" customHeight="1">
      <c r="B286" s="182"/>
      <c r="C286" s="183"/>
      <c r="D286" s="183"/>
      <c r="E286" s="184" t="s">
        <v>23</v>
      </c>
      <c r="F286" s="280" t="s">
        <v>427</v>
      </c>
      <c r="G286" s="281"/>
      <c r="H286" s="281"/>
      <c r="I286" s="281"/>
      <c r="J286" s="183"/>
      <c r="K286" s="185" t="s">
        <v>23</v>
      </c>
      <c r="L286" s="183"/>
      <c r="M286" s="183"/>
      <c r="N286" s="183"/>
      <c r="O286" s="183"/>
      <c r="P286" s="183"/>
      <c r="Q286" s="183"/>
      <c r="R286" s="186"/>
      <c r="T286" s="187"/>
      <c r="U286" s="183"/>
      <c r="V286" s="183"/>
      <c r="W286" s="183"/>
      <c r="X286" s="183"/>
      <c r="Y286" s="183"/>
      <c r="Z286" s="183"/>
      <c r="AA286" s="183"/>
      <c r="AB286" s="183"/>
      <c r="AC286" s="183"/>
      <c r="AD286" s="188"/>
      <c r="AT286" s="189" t="s">
        <v>167</v>
      </c>
      <c r="AU286" s="189" t="s">
        <v>116</v>
      </c>
      <c r="AV286" s="10" t="s">
        <v>94</v>
      </c>
      <c r="AW286" s="10" t="s">
        <v>7</v>
      </c>
      <c r="AX286" s="10" t="s">
        <v>86</v>
      </c>
      <c r="AY286" s="189" t="s">
        <v>159</v>
      </c>
    </row>
    <row r="287" spans="2:65" s="10" customFormat="1" ht="38.25" customHeight="1">
      <c r="B287" s="182"/>
      <c r="C287" s="183"/>
      <c r="D287" s="183"/>
      <c r="E287" s="184" t="s">
        <v>23</v>
      </c>
      <c r="F287" s="311" t="s">
        <v>428</v>
      </c>
      <c r="G287" s="312"/>
      <c r="H287" s="312"/>
      <c r="I287" s="312"/>
      <c r="J287" s="183"/>
      <c r="K287" s="185" t="s">
        <v>23</v>
      </c>
      <c r="L287" s="183"/>
      <c r="M287" s="183"/>
      <c r="N287" s="183"/>
      <c r="O287" s="183"/>
      <c r="P287" s="183"/>
      <c r="Q287" s="183"/>
      <c r="R287" s="186"/>
      <c r="T287" s="187"/>
      <c r="U287" s="183"/>
      <c r="V287" s="183"/>
      <c r="W287" s="183"/>
      <c r="X287" s="183"/>
      <c r="Y287" s="183"/>
      <c r="Z287" s="183"/>
      <c r="AA287" s="183"/>
      <c r="AB287" s="183"/>
      <c r="AC287" s="183"/>
      <c r="AD287" s="188"/>
      <c r="AT287" s="189" t="s">
        <v>167</v>
      </c>
      <c r="AU287" s="189" t="s">
        <v>116</v>
      </c>
      <c r="AV287" s="10" t="s">
        <v>94</v>
      </c>
      <c r="AW287" s="10" t="s">
        <v>7</v>
      </c>
      <c r="AX287" s="10" t="s">
        <v>86</v>
      </c>
      <c r="AY287" s="189" t="s">
        <v>159</v>
      </c>
    </row>
    <row r="288" spans="2:65" s="10" customFormat="1" ht="16.5" customHeight="1">
      <c r="B288" s="182"/>
      <c r="C288" s="183"/>
      <c r="D288" s="183"/>
      <c r="E288" s="184" t="s">
        <v>23</v>
      </c>
      <c r="F288" s="311" t="s">
        <v>429</v>
      </c>
      <c r="G288" s="312"/>
      <c r="H288" s="312"/>
      <c r="I288" s="312"/>
      <c r="J288" s="183"/>
      <c r="K288" s="185" t="s">
        <v>23</v>
      </c>
      <c r="L288" s="183"/>
      <c r="M288" s="183"/>
      <c r="N288" s="183"/>
      <c r="O288" s="183"/>
      <c r="P288" s="183"/>
      <c r="Q288" s="183"/>
      <c r="R288" s="186"/>
      <c r="T288" s="187"/>
      <c r="U288" s="183"/>
      <c r="V288" s="183"/>
      <c r="W288" s="183"/>
      <c r="X288" s="183"/>
      <c r="Y288" s="183"/>
      <c r="Z288" s="183"/>
      <c r="AA288" s="183"/>
      <c r="AB288" s="183"/>
      <c r="AC288" s="183"/>
      <c r="AD288" s="188"/>
      <c r="AT288" s="189" t="s">
        <v>167</v>
      </c>
      <c r="AU288" s="189" t="s">
        <v>116</v>
      </c>
      <c r="AV288" s="10" t="s">
        <v>94</v>
      </c>
      <c r="AW288" s="10" t="s">
        <v>7</v>
      </c>
      <c r="AX288" s="10" t="s">
        <v>86</v>
      </c>
      <c r="AY288" s="189" t="s">
        <v>159</v>
      </c>
    </row>
    <row r="289" spans="2:65" s="10" customFormat="1" ht="16.5" customHeight="1">
      <c r="B289" s="182"/>
      <c r="C289" s="183"/>
      <c r="D289" s="183"/>
      <c r="E289" s="184" t="s">
        <v>23</v>
      </c>
      <c r="F289" s="311" t="s">
        <v>430</v>
      </c>
      <c r="G289" s="312"/>
      <c r="H289" s="312"/>
      <c r="I289" s="312"/>
      <c r="J289" s="183"/>
      <c r="K289" s="185" t="s">
        <v>23</v>
      </c>
      <c r="L289" s="183"/>
      <c r="M289" s="183"/>
      <c r="N289" s="183"/>
      <c r="O289" s="183"/>
      <c r="P289" s="183"/>
      <c r="Q289" s="183"/>
      <c r="R289" s="186"/>
      <c r="T289" s="187"/>
      <c r="U289" s="183"/>
      <c r="V289" s="183"/>
      <c r="W289" s="183"/>
      <c r="X289" s="183"/>
      <c r="Y289" s="183"/>
      <c r="Z289" s="183"/>
      <c r="AA289" s="183"/>
      <c r="AB289" s="183"/>
      <c r="AC289" s="183"/>
      <c r="AD289" s="188"/>
      <c r="AT289" s="189" t="s">
        <v>167</v>
      </c>
      <c r="AU289" s="189" t="s">
        <v>116</v>
      </c>
      <c r="AV289" s="10" t="s">
        <v>94</v>
      </c>
      <c r="AW289" s="10" t="s">
        <v>7</v>
      </c>
      <c r="AX289" s="10" t="s">
        <v>86</v>
      </c>
      <c r="AY289" s="189" t="s">
        <v>159</v>
      </c>
    </row>
    <row r="290" spans="2:65" s="10" customFormat="1" ht="16.5" customHeight="1">
      <c r="B290" s="182"/>
      <c r="C290" s="183"/>
      <c r="D290" s="183"/>
      <c r="E290" s="184" t="s">
        <v>23</v>
      </c>
      <c r="F290" s="311" t="s">
        <v>431</v>
      </c>
      <c r="G290" s="312"/>
      <c r="H290" s="312"/>
      <c r="I290" s="312"/>
      <c r="J290" s="183"/>
      <c r="K290" s="185" t="s">
        <v>23</v>
      </c>
      <c r="L290" s="183"/>
      <c r="M290" s="183"/>
      <c r="N290" s="183"/>
      <c r="O290" s="183"/>
      <c r="P290" s="183"/>
      <c r="Q290" s="183"/>
      <c r="R290" s="186"/>
      <c r="T290" s="187"/>
      <c r="U290" s="183"/>
      <c r="V290" s="183"/>
      <c r="W290" s="183"/>
      <c r="X290" s="183"/>
      <c r="Y290" s="183"/>
      <c r="Z290" s="183"/>
      <c r="AA290" s="183"/>
      <c r="AB290" s="183"/>
      <c r="AC290" s="183"/>
      <c r="AD290" s="188"/>
      <c r="AT290" s="189" t="s">
        <v>167</v>
      </c>
      <c r="AU290" s="189" t="s">
        <v>116</v>
      </c>
      <c r="AV290" s="10" t="s">
        <v>94</v>
      </c>
      <c r="AW290" s="10" t="s">
        <v>7</v>
      </c>
      <c r="AX290" s="10" t="s">
        <v>86</v>
      </c>
      <c r="AY290" s="189" t="s">
        <v>159</v>
      </c>
    </row>
    <row r="291" spans="2:65" s="11" customFormat="1" ht="16.5" customHeight="1">
      <c r="B291" s="190"/>
      <c r="C291" s="191"/>
      <c r="D291" s="191"/>
      <c r="E291" s="192" t="s">
        <v>23</v>
      </c>
      <c r="F291" s="282" t="s">
        <v>473</v>
      </c>
      <c r="G291" s="283"/>
      <c r="H291" s="283"/>
      <c r="I291" s="283"/>
      <c r="J291" s="191"/>
      <c r="K291" s="193">
        <v>24</v>
      </c>
      <c r="L291" s="191"/>
      <c r="M291" s="191"/>
      <c r="N291" s="191"/>
      <c r="O291" s="191"/>
      <c r="P291" s="191"/>
      <c r="Q291" s="191"/>
      <c r="R291" s="194"/>
      <c r="T291" s="195"/>
      <c r="U291" s="191"/>
      <c r="V291" s="191"/>
      <c r="W291" s="191"/>
      <c r="X291" s="191"/>
      <c r="Y291" s="191"/>
      <c r="Z291" s="191"/>
      <c r="AA291" s="191"/>
      <c r="AB291" s="191"/>
      <c r="AC291" s="191"/>
      <c r="AD291" s="196"/>
      <c r="AT291" s="197" t="s">
        <v>167</v>
      </c>
      <c r="AU291" s="197" t="s">
        <v>116</v>
      </c>
      <c r="AV291" s="11" t="s">
        <v>116</v>
      </c>
      <c r="AW291" s="11" t="s">
        <v>7</v>
      </c>
      <c r="AX291" s="11" t="s">
        <v>86</v>
      </c>
      <c r="AY291" s="197" t="s">
        <v>159</v>
      </c>
    </row>
    <row r="292" spans="2:65" s="11" customFormat="1" ht="16.5" customHeight="1">
      <c r="B292" s="190"/>
      <c r="C292" s="191"/>
      <c r="D292" s="191"/>
      <c r="E292" s="192" t="s">
        <v>23</v>
      </c>
      <c r="F292" s="282" t="s">
        <v>466</v>
      </c>
      <c r="G292" s="283"/>
      <c r="H292" s="283"/>
      <c r="I292" s="283"/>
      <c r="J292" s="191"/>
      <c r="K292" s="193">
        <v>90</v>
      </c>
      <c r="L292" s="191"/>
      <c r="M292" s="191"/>
      <c r="N292" s="191"/>
      <c r="O292" s="191"/>
      <c r="P292" s="191"/>
      <c r="Q292" s="191"/>
      <c r="R292" s="194"/>
      <c r="T292" s="195"/>
      <c r="U292" s="191"/>
      <c r="V292" s="191"/>
      <c r="W292" s="191"/>
      <c r="X292" s="191"/>
      <c r="Y292" s="191"/>
      <c r="Z292" s="191"/>
      <c r="AA292" s="191"/>
      <c r="AB292" s="191"/>
      <c r="AC292" s="191"/>
      <c r="AD292" s="196"/>
      <c r="AT292" s="197" t="s">
        <v>167</v>
      </c>
      <c r="AU292" s="197" t="s">
        <v>116</v>
      </c>
      <c r="AV292" s="11" t="s">
        <v>116</v>
      </c>
      <c r="AW292" s="11" t="s">
        <v>7</v>
      </c>
      <c r="AX292" s="11" t="s">
        <v>86</v>
      </c>
      <c r="AY292" s="197" t="s">
        <v>159</v>
      </c>
    </row>
    <row r="293" spans="2:65" s="12" customFormat="1" ht="16.5" customHeight="1">
      <c r="B293" s="198"/>
      <c r="C293" s="199"/>
      <c r="D293" s="199"/>
      <c r="E293" s="200" t="s">
        <v>23</v>
      </c>
      <c r="F293" s="284" t="s">
        <v>168</v>
      </c>
      <c r="G293" s="285"/>
      <c r="H293" s="285"/>
      <c r="I293" s="285"/>
      <c r="J293" s="199"/>
      <c r="K293" s="201">
        <v>114</v>
      </c>
      <c r="L293" s="199"/>
      <c r="M293" s="199"/>
      <c r="N293" s="199"/>
      <c r="O293" s="199"/>
      <c r="P293" s="199"/>
      <c r="Q293" s="199"/>
      <c r="R293" s="202"/>
      <c r="T293" s="203"/>
      <c r="U293" s="199"/>
      <c r="V293" s="199"/>
      <c r="W293" s="199"/>
      <c r="X293" s="199"/>
      <c r="Y293" s="199"/>
      <c r="Z293" s="199"/>
      <c r="AA293" s="199"/>
      <c r="AB293" s="199"/>
      <c r="AC293" s="199"/>
      <c r="AD293" s="204"/>
      <c r="AT293" s="205" t="s">
        <v>167</v>
      </c>
      <c r="AU293" s="205" t="s">
        <v>116</v>
      </c>
      <c r="AV293" s="12" t="s">
        <v>169</v>
      </c>
      <c r="AW293" s="12" t="s">
        <v>7</v>
      </c>
      <c r="AX293" s="12" t="s">
        <v>94</v>
      </c>
      <c r="AY293" s="205" t="s">
        <v>159</v>
      </c>
    </row>
    <row r="294" spans="2:65" s="9" customFormat="1" ht="29.85" customHeight="1">
      <c r="B294" s="162"/>
      <c r="C294" s="163"/>
      <c r="D294" s="173" t="s">
        <v>179</v>
      </c>
      <c r="E294" s="173"/>
      <c r="F294" s="173"/>
      <c r="G294" s="173"/>
      <c r="H294" s="173"/>
      <c r="I294" s="173"/>
      <c r="J294" s="173"/>
      <c r="K294" s="173"/>
      <c r="L294" s="173"/>
      <c r="M294" s="271">
        <f>BK294</f>
        <v>0</v>
      </c>
      <c r="N294" s="272"/>
      <c r="O294" s="272"/>
      <c r="P294" s="272"/>
      <c r="Q294" s="272"/>
      <c r="R294" s="165"/>
      <c r="T294" s="166"/>
      <c r="U294" s="163"/>
      <c r="V294" s="163"/>
      <c r="W294" s="167">
        <f>W295</f>
        <v>0</v>
      </c>
      <c r="X294" s="167">
        <f>X295</f>
        <v>0</v>
      </c>
      <c r="Y294" s="163"/>
      <c r="Z294" s="168">
        <f>Z295</f>
        <v>0</v>
      </c>
      <c r="AA294" s="163"/>
      <c r="AB294" s="168">
        <f>AB295</f>
        <v>0</v>
      </c>
      <c r="AC294" s="163"/>
      <c r="AD294" s="169">
        <f>AD295</f>
        <v>0</v>
      </c>
      <c r="AR294" s="170" t="s">
        <v>94</v>
      </c>
      <c r="AT294" s="171" t="s">
        <v>85</v>
      </c>
      <c r="AU294" s="171" t="s">
        <v>94</v>
      </c>
      <c r="AY294" s="170" t="s">
        <v>159</v>
      </c>
      <c r="BK294" s="172">
        <f>BK295</f>
        <v>0</v>
      </c>
    </row>
    <row r="295" spans="2:65" s="1" customFormat="1" ht="25.5" customHeight="1">
      <c r="B295" s="37"/>
      <c r="C295" s="174" t="s">
        <v>423</v>
      </c>
      <c r="D295" s="174" t="s">
        <v>160</v>
      </c>
      <c r="E295" s="175" t="s">
        <v>433</v>
      </c>
      <c r="F295" s="286" t="s">
        <v>434</v>
      </c>
      <c r="G295" s="286"/>
      <c r="H295" s="286"/>
      <c r="I295" s="286"/>
      <c r="J295" s="176" t="s">
        <v>435</v>
      </c>
      <c r="K295" s="177">
        <v>300.86</v>
      </c>
      <c r="L295" s="178">
        <v>0</v>
      </c>
      <c r="M295" s="287">
        <v>0</v>
      </c>
      <c r="N295" s="288"/>
      <c r="O295" s="288"/>
      <c r="P295" s="277">
        <f>ROUND(V295*K295,2)</f>
        <v>0</v>
      </c>
      <c r="Q295" s="277"/>
      <c r="R295" s="39"/>
      <c r="T295" s="179" t="s">
        <v>23</v>
      </c>
      <c r="U295" s="46" t="s">
        <v>49</v>
      </c>
      <c r="V295" s="126">
        <f>L295+M295</f>
        <v>0</v>
      </c>
      <c r="W295" s="126">
        <f>ROUND(L295*K295,2)</f>
        <v>0</v>
      </c>
      <c r="X295" s="126">
        <f>ROUND(M295*K295,2)</f>
        <v>0</v>
      </c>
      <c r="Y295" s="38"/>
      <c r="Z295" s="180">
        <f>Y295*K295</f>
        <v>0</v>
      </c>
      <c r="AA295" s="180">
        <v>0</v>
      </c>
      <c r="AB295" s="180">
        <f>AA295*K295</f>
        <v>0</v>
      </c>
      <c r="AC295" s="180">
        <v>0</v>
      </c>
      <c r="AD295" s="181">
        <f>AC295*K295</f>
        <v>0</v>
      </c>
      <c r="AR295" s="20" t="s">
        <v>169</v>
      </c>
      <c r="AT295" s="20" t="s">
        <v>160</v>
      </c>
      <c r="AU295" s="20" t="s">
        <v>116</v>
      </c>
      <c r="AY295" s="20" t="s">
        <v>159</v>
      </c>
      <c r="BE295" s="113">
        <f>IF(U295="základní",P295,0)</f>
        <v>0</v>
      </c>
      <c r="BF295" s="113">
        <f>IF(U295="snížená",P295,0)</f>
        <v>0</v>
      </c>
      <c r="BG295" s="113">
        <f>IF(U295="zákl. přenesená",P295,0)</f>
        <v>0</v>
      </c>
      <c r="BH295" s="113">
        <f>IF(U295="sníž. přenesená",P295,0)</f>
        <v>0</v>
      </c>
      <c r="BI295" s="113">
        <f>IF(U295="nulová",P295,0)</f>
        <v>0</v>
      </c>
      <c r="BJ295" s="20" t="s">
        <v>94</v>
      </c>
      <c r="BK295" s="113">
        <f>ROUND(V295*K295,2)</f>
        <v>0</v>
      </c>
      <c r="BL295" s="20" t="s">
        <v>169</v>
      </c>
      <c r="BM295" s="20" t="s">
        <v>538</v>
      </c>
    </row>
    <row r="296" spans="2:65" s="1" customFormat="1" ht="49.95" customHeight="1">
      <c r="B296" s="37"/>
      <c r="C296" s="38"/>
      <c r="D296" s="164" t="s">
        <v>174</v>
      </c>
      <c r="E296" s="38"/>
      <c r="F296" s="38"/>
      <c r="G296" s="38"/>
      <c r="H296" s="38"/>
      <c r="I296" s="38"/>
      <c r="J296" s="38"/>
      <c r="K296" s="38"/>
      <c r="L296" s="38"/>
      <c r="M296" s="309">
        <f>BK296</f>
        <v>0</v>
      </c>
      <c r="N296" s="310"/>
      <c r="O296" s="310"/>
      <c r="P296" s="310"/>
      <c r="Q296" s="310"/>
      <c r="R296" s="39"/>
      <c r="T296" s="147"/>
      <c r="U296" s="38"/>
      <c r="V296" s="38"/>
      <c r="W296" s="167">
        <f>SUM(W297:W301)</f>
        <v>0</v>
      </c>
      <c r="X296" s="167">
        <f>SUM(X297:X301)</f>
        <v>0</v>
      </c>
      <c r="Y296" s="38"/>
      <c r="Z296" s="38"/>
      <c r="AA296" s="38"/>
      <c r="AB296" s="38"/>
      <c r="AC296" s="38"/>
      <c r="AD296" s="80"/>
      <c r="AT296" s="20" t="s">
        <v>85</v>
      </c>
      <c r="AU296" s="20" t="s">
        <v>86</v>
      </c>
      <c r="AY296" s="20" t="s">
        <v>175</v>
      </c>
      <c r="BK296" s="113">
        <f>SUM(BK297:BK301)</f>
        <v>0</v>
      </c>
    </row>
    <row r="297" spans="2:65" s="1" customFormat="1" ht="22.35" customHeight="1">
      <c r="B297" s="37"/>
      <c r="C297" s="206" t="s">
        <v>23</v>
      </c>
      <c r="D297" s="206" t="s">
        <v>160</v>
      </c>
      <c r="E297" s="207" t="s">
        <v>23</v>
      </c>
      <c r="F297" s="276" t="s">
        <v>23</v>
      </c>
      <c r="G297" s="276"/>
      <c r="H297" s="276"/>
      <c r="I297" s="276"/>
      <c r="J297" s="208" t="s">
        <v>23</v>
      </c>
      <c r="K297" s="209"/>
      <c r="L297" s="209"/>
      <c r="M297" s="278"/>
      <c r="N297" s="279"/>
      <c r="O297" s="279"/>
      <c r="P297" s="277">
        <f>BK297</f>
        <v>0</v>
      </c>
      <c r="Q297" s="277"/>
      <c r="R297" s="39"/>
      <c r="T297" s="179" t="s">
        <v>23</v>
      </c>
      <c r="U297" s="210" t="s">
        <v>49</v>
      </c>
      <c r="V297" s="126">
        <f>L297+M297</f>
        <v>0</v>
      </c>
      <c r="W297" s="211">
        <f>L297*K297</f>
        <v>0</v>
      </c>
      <c r="X297" s="211">
        <f>M297*K297</f>
        <v>0</v>
      </c>
      <c r="Y297" s="38"/>
      <c r="Z297" s="38"/>
      <c r="AA297" s="38"/>
      <c r="AB297" s="38"/>
      <c r="AC297" s="38"/>
      <c r="AD297" s="80"/>
      <c r="AT297" s="20" t="s">
        <v>175</v>
      </c>
      <c r="AU297" s="20" t="s">
        <v>94</v>
      </c>
      <c r="AY297" s="20" t="s">
        <v>175</v>
      </c>
      <c r="BE297" s="113">
        <f>IF(U297="základní",P297,0)</f>
        <v>0</v>
      </c>
      <c r="BF297" s="113">
        <f>IF(U297="snížená",P297,0)</f>
        <v>0</v>
      </c>
      <c r="BG297" s="113">
        <f>IF(U297="zákl. přenesená",P297,0)</f>
        <v>0</v>
      </c>
      <c r="BH297" s="113">
        <f>IF(U297="sníž. přenesená",P297,0)</f>
        <v>0</v>
      </c>
      <c r="BI297" s="113">
        <f>IF(U297="nulová",P297,0)</f>
        <v>0</v>
      </c>
      <c r="BJ297" s="20" t="s">
        <v>94</v>
      </c>
      <c r="BK297" s="113">
        <f>V297*K297</f>
        <v>0</v>
      </c>
    </row>
    <row r="298" spans="2:65" s="1" customFormat="1" ht="22.35" customHeight="1">
      <c r="B298" s="37"/>
      <c r="C298" s="206" t="s">
        <v>23</v>
      </c>
      <c r="D298" s="206" t="s">
        <v>160</v>
      </c>
      <c r="E298" s="207" t="s">
        <v>23</v>
      </c>
      <c r="F298" s="276" t="s">
        <v>23</v>
      </c>
      <c r="G298" s="276"/>
      <c r="H298" s="276"/>
      <c r="I298" s="276"/>
      <c r="J298" s="208" t="s">
        <v>23</v>
      </c>
      <c r="K298" s="209"/>
      <c r="L298" s="209"/>
      <c r="M298" s="278"/>
      <c r="N298" s="279"/>
      <c r="O298" s="279"/>
      <c r="P298" s="277">
        <f>BK298</f>
        <v>0</v>
      </c>
      <c r="Q298" s="277"/>
      <c r="R298" s="39"/>
      <c r="T298" s="179" t="s">
        <v>23</v>
      </c>
      <c r="U298" s="210" t="s">
        <v>49</v>
      </c>
      <c r="V298" s="126">
        <f>L298+M298</f>
        <v>0</v>
      </c>
      <c r="W298" s="211">
        <f>L298*K298</f>
        <v>0</v>
      </c>
      <c r="X298" s="211">
        <f>M298*K298</f>
        <v>0</v>
      </c>
      <c r="Y298" s="38"/>
      <c r="Z298" s="38"/>
      <c r="AA298" s="38"/>
      <c r="AB298" s="38"/>
      <c r="AC298" s="38"/>
      <c r="AD298" s="80"/>
      <c r="AT298" s="20" t="s">
        <v>175</v>
      </c>
      <c r="AU298" s="20" t="s">
        <v>94</v>
      </c>
      <c r="AY298" s="20" t="s">
        <v>175</v>
      </c>
      <c r="BE298" s="113">
        <f>IF(U298="základní",P298,0)</f>
        <v>0</v>
      </c>
      <c r="BF298" s="113">
        <f>IF(U298="snížená",P298,0)</f>
        <v>0</v>
      </c>
      <c r="BG298" s="113">
        <f>IF(U298="zákl. přenesená",P298,0)</f>
        <v>0</v>
      </c>
      <c r="BH298" s="113">
        <f>IF(U298="sníž. přenesená",P298,0)</f>
        <v>0</v>
      </c>
      <c r="BI298" s="113">
        <f>IF(U298="nulová",P298,0)</f>
        <v>0</v>
      </c>
      <c r="BJ298" s="20" t="s">
        <v>94</v>
      </c>
      <c r="BK298" s="113">
        <f>V298*K298</f>
        <v>0</v>
      </c>
    </row>
    <row r="299" spans="2:65" s="1" customFormat="1" ht="22.35" customHeight="1">
      <c r="B299" s="37"/>
      <c r="C299" s="206" t="s">
        <v>23</v>
      </c>
      <c r="D299" s="206" t="s">
        <v>160</v>
      </c>
      <c r="E299" s="207" t="s">
        <v>23</v>
      </c>
      <c r="F299" s="276" t="s">
        <v>23</v>
      </c>
      <c r="G299" s="276"/>
      <c r="H299" s="276"/>
      <c r="I299" s="276"/>
      <c r="J299" s="208" t="s">
        <v>23</v>
      </c>
      <c r="K299" s="209"/>
      <c r="L299" s="209"/>
      <c r="M299" s="278"/>
      <c r="N299" s="279"/>
      <c r="O299" s="279"/>
      <c r="P299" s="277">
        <f>BK299</f>
        <v>0</v>
      </c>
      <c r="Q299" s="277"/>
      <c r="R299" s="39"/>
      <c r="T299" s="179" t="s">
        <v>23</v>
      </c>
      <c r="U299" s="210" t="s">
        <v>49</v>
      </c>
      <c r="V299" s="126">
        <f>L299+M299</f>
        <v>0</v>
      </c>
      <c r="W299" s="211">
        <f>L299*K299</f>
        <v>0</v>
      </c>
      <c r="X299" s="211">
        <f>M299*K299</f>
        <v>0</v>
      </c>
      <c r="Y299" s="38"/>
      <c r="Z299" s="38"/>
      <c r="AA299" s="38"/>
      <c r="AB299" s="38"/>
      <c r="AC299" s="38"/>
      <c r="AD299" s="80"/>
      <c r="AT299" s="20" t="s">
        <v>175</v>
      </c>
      <c r="AU299" s="20" t="s">
        <v>94</v>
      </c>
      <c r="AY299" s="20" t="s">
        <v>175</v>
      </c>
      <c r="BE299" s="113">
        <f>IF(U299="základní",P299,0)</f>
        <v>0</v>
      </c>
      <c r="BF299" s="113">
        <f>IF(U299="snížená",P299,0)</f>
        <v>0</v>
      </c>
      <c r="BG299" s="113">
        <f>IF(U299="zákl. přenesená",P299,0)</f>
        <v>0</v>
      </c>
      <c r="BH299" s="113">
        <f>IF(U299="sníž. přenesená",P299,0)</f>
        <v>0</v>
      </c>
      <c r="BI299" s="113">
        <f>IF(U299="nulová",P299,0)</f>
        <v>0</v>
      </c>
      <c r="BJ299" s="20" t="s">
        <v>94</v>
      </c>
      <c r="BK299" s="113">
        <f>V299*K299</f>
        <v>0</v>
      </c>
    </row>
    <row r="300" spans="2:65" s="1" customFormat="1" ht="22.35" customHeight="1">
      <c r="B300" s="37"/>
      <c r="C300" s="206" t="s">
        <v>23</v>
      </c>
      <c r="D300" s="206" t="s">
        <v>160</v>
      </c>
      <c r="E300" s="207" t="s">
        <v>23</v>
      </c>
      <c r="F300" s="276" t="s">
        <v>23</v>
      </c>
      <c r="G300" s="276"/>
      <c r="H300" s="276"/>
      <c r="I300" s="276"/>
      <c r="J300" s="208" t="s">
        <v>23</v>
      </c>
      <c r="K300" s="209"/>
      <c r="L300" s="209"/>
      <c r="M300" s="278"/>
      <c r="N300" s="279"/>
      <c r="O300" s="279"/>
      <c r="P300" s="277">
        <f>BK300</f>
        <v>0</v>
      </c>
      <c r="Q300" s="277"/>
      <c r="R300" s="39"/>
      <c r="T300" s="179" t="s">
        <v>23</v>
      </c>
      <c r="U300" s="210" t="s">
        <v>49</v>
      </c>
      <c r="V300" s="126">
        <f>L300+M300</f>
        <v>0</v>
      </c>
      <c r="W300" s="211">
        <f>L300*K300</f>
        <v>0</v>
      </c>
      <c r="X300" s="211">
        <f>M300*K300</f>
        <v>0</v>
      </c>
      <c r="Y300" s="38"/>
      <c r="Z300" s="38"/>
      <c r="AA300" s="38"/>
      <c r="AB300" s="38"/>
      <c r="AC300" s="38"/>
      <c r="AD300" s="80"/>
      <c r="AT300" s="20" t="s">
        <v>175</v>
      </c>
      <c r="AU300" s="20" t="s">
        <v>94</v>
      </c>
      <c r="AY300" s="20" t="s">
        <v>175</v>
      </c>
      <c r="BE300" s="113">
        <f>IF(U300="základní",P300,0)</f>
        <v>0</v>
      </c>
      <c r="BF300" s="113">
        <f>IF(U300="snížená",P300,0)</f>
        <v>0</v>
      </c>
      <c r="BG300" s="113">
        <f>IF(U300="zákl. přenesená",P300,0)</f>
        <v>0</v>
      </c>
      <c r="BH300" s="113">
        <f>IF(U300="sníž. přenesená",P300,0)</f>
        <v>0</v>
      </c>
      <c r="BI300" s="113">
        <f>IF(U300="nulová",P300,0)</f>
        <v>0</v>
      </c>
      <c r="BJ300" s="20" t="s">
        <v>94</v>
      </c>
      <c r="BK300" s="113">
        <f>V300*K300</f>
        <v>0</v>
      </c>
    </row>
    <row r="301" spans="2:65" s="1" customFormat="1" ht="22.35" customHeight="1">
      <c r="B301" s="37"/>
      <c r="C301" s="206" t="s">
        <v>23</v>
      </c>
      <c r="D301" s="206" t="s">
        <v>160</v>
      </c>
      <c r="E301" s="207" t="s">
        <v>23</v>
      </c>
      <c r="F301" s="276" t="s">
        <v>23</v>
      </c>
      <c r="G301" s="276"/>
      <c r="H301" s="276"/>
      <c r="I301" s="276"/>
      <c r="J301" s="208" t="s">
        <v>23</v>
      </c>
      <c r="K301" s="209"/>
      <c r="L301" s="209"/>
      <c r="M301" s="278"/>
      <c r="N301" s="279"/>
      <c r="O301" s="279"/>
      <c r="P301" s="277">
        <f>BK301</f>
        <v>0</v>
      </c>
      <c r="Q301" s="277"/>
      <c r="R301" s="39"/>
      <c r="T301" s="179" t="s">
        <v>23</v>
      </c>
      <c r="U301" s="210" t="s">
        <v>49</v>
      </c>
      <c r="V301" s="212">
        <f>L301+M301</f>
        <v>0</v>
      </c>
      <c r="W301" s="213">
        <f>L301*K301</f>
        <v>0</v>
      </c>
      <c r="X301" s="213">
        <f>M301*K301</f>
        <v>0</v>
      </c>
      <c r="Y301" s="58"/>
      <c r="Z301" s="58"/>
      <c r="AA301" s="58"/>
      <c r="AB301" s="58"/>
      <c r="AC301" s="58"/>
      <c r="AD301" s="60"/>
      <c r="AT301" s="20" t="s">
        <v>175</v>
      </c>
      <c r="AU301" s="20" t="s">
        <v>94</v>
      </c>
      <c r="AY301" s="20" t="s">
        <v>175</v>
      </c>
      <c r="BE301" s="113">
        <f>IF(U301="základní",P301,0)</f>
        <v>0</v>
      </c>
      <c r="BF301" s="113">
        <f>IF(U301="snížená",P301,0)</f>
        <v>0</v>
      </c>
      <c r="BG301" s="113">
        <f>IF(U301="zákl. přenesená",P301,0)</f>
        <v>0</v>
      </c>
      <c r="BH301" s="113">
        <f>IF(U301="sníž. přenesená",P301,0)</f>
        <v>0</v>
      </c>
      <c r="BI301" s="113">
        <f>IF(U301="nulová",P301,0)</f>
        <v>0</v>
      </c>
      <c r="BJ301" s="20" t="s">
        <v>94</v>
      </c>
      <c r="BK301" s="113">
        <f>V301*K301</f>
        <v>0</v>
      </c>
    </row>
    <row r="302" spans="2:65" s="1" customFormat="1" ht="6.9" customHeight="1">
      <c r="B302" s="61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3"/>
    </row>
  </sheetData>
  <sheetProtection algorithmName="SHA-512" hashValue="wxoqZPUnAk+OrLpxermN40IBxMrFdXDiuOrvQg1vRgxwcVAwRApEINqMen9AVPLLsxs9bIqVyj+vWTKfuR4Zeg==" saltValue="1UWkbZKcN+jNUQke3Y1PyJLUVdLQgiE4e4ZVOF/zatAMdArr3mPA/lgk1DDEqHHE7vY+yXLjmPMav+ZoOUbybw==" spinCount="10" sheet="1" objects="1" scenarios="1"/>
  <mergeCells count="36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79:P79"/>
    <mergeCell ref="M81:P81"/>
    <mergeCell ref="M83:Q83"/>
    <mergeCell ref="M84:Q84"/>
    <mergeCell ref="C86:G86"/>
    <mergeCell ref="H86:J86"/>
    <mergeCell ref="K86:L86"/>
    <mergeCell ref="M86:Q86"/>
    <mergeCell ref="H88:J88"/>
    <mergeCell ref="K88:L88"/>
    <mergeCell ref="M88:Q88"/>
    <mergeCell ref="H89:J89"/>
    <mergeCell ref="K89:L89"/>
    <mergeCell ref="M89:Q89"/>
    <mergeCell ref="H90:J90"/>
    <mergeCell ref="K90:L90"/>
    <mergeCell ref="M90:Q90"/>
    <mergeCell ref="H91:J91"/>
    <mergeCell ref="K91:L91"/>
    <mergeCell ref="M91:Q91"/>
    <mergeCell ref="H92:J92"/>
    <mergeCell ref="K92:L92"/>
    <mergeCell ref="M92:Q92"/>
    <mergeCell ref="M94:Q94"/>
    <mergeCell ref="D95:H95"/>
    <mergeCell ref="M95:Q95"/>
    <mergeCell ref="D96:H96"/>
    <mergeCell ref="M96:Q96"/>
    <mergeCell ref="D97:H97"/>
    <mergeCell ref="M97:Q97"/>
    <mergeCell ref="D98:H98"/>
    <mergeCell ref="M98:Q98"/>
    <mergeCell ref="D99:H99"/>
    <mergeCell ref="M99:Q99"/>
    <mergeCell ref="M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P118:Q118"/>
    <mergeCell ref="M118:O118"/>
    <mergeCell ref="F122:I122"/>
    <mergeCell ref="P122:Q122"/>
    <mergeCell ref="M122:O122"/>
    <mergeCell ref="F123:I123"/>
    <mergeCell ref="F124:I124"/>
    <mergeCell ref="F125:I125"/>
    <mergeCell ref="P125:Q125"/>
    <mergeCell ref="M125:O125"/>
    <mergeCell ref="F126:I126"/>
    <mergeCell ref="F127:I127"/>
    <mergeCell ref="F128:I128"/>
    <mergeCell ref="P128:Q128"/>
    <mergeCell ref="M128:O128"/>
    <mergeCell ref="F129:I129"/>
    <mergeCell ref="F130:I130"/>
    <mergeCell ref="F131:I131"/>
    <mergeCell ref="P131:Q131"/>
    <mergeCell ref="M131:O131"/>
    <mergeCell ref="F132:I132"/>
    <mergeCell ref="F133:I133"/>
    <mergeCell ref="F134:I134"/>
    <mergeCell ref="P134:Q134"/>
    <mergeCell ref="M134:O134"/>
    <mergeCell ref="F135:I135"/>
    <mergeCell ref="F136:I136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P145:Q145"/>
    <mergeCell ref="M145:O145"/>
    <mergeCell ref="F146:I146"/>
    <mergeCell ref="F147:I147"/>
    <mergeCell ref="F148:I148"/>
    <mergeCell ref="P148:Q148"/>
    <mergeCell ref="M148:O148"/>
    <mergeCell ref="F149:I149"/>
    <mergeCell ref="F150:I150"/>
    <mergeCell ref="F151:I151"/>
    <mergeCell ref="F152:I152"/>
    <mergeCell ref="F153:I153"/>
    <mergeCell ref="P153:Q153"/>
    <mergeCell ref="M153:O153"/>
    <mergeCell ref="F154:I154"/>
    <mergeCell ref="F155:I155"/>
    <mergeCell ref="F156:I156"/>
    <mergeCell ref="P156:Q156"/>
    <mergeCell ref="M156:O156"/>
    <mergeCell ref="F157:I157"/>
    <mergeCell ref="F158:I158"/>
    <mergeCell ref="F159:I159"/>
    <mergeCell ref="P159:Q159"/>
    <mergeCell ref="M159:O159"/>
    <mergeCell ref="F160:I160"/>
    <mergeCell ref="F161:I161"/>
    <mergeCell ref="F162:I162"/>
    <mergeCell ref="F163:I163"/>
    <mergeCell ref="P163:Q163"/>
    <mergeCell ref="M163:O163"/>
    <mergeCell ref="F164:I164"/>
    <mergeCell ref="F165:I165"/>
    <mergeCell ref="F166:I166"/>
    <mergeCell ref="F167:I167"/>
    <mergeCell ref="P167:Q167"/>
    <mergeCell ref="M167:O167"/>
    <mergeCell ref="F168:I168"/>
    <mergeCell ref="F169:I169"/>
    <mergeCell ref="F170:I170"/>
    <mergeCell ref="F171:I171"/>
    <mergeCell ref="F172:I172"/>
    <mergeCell ref="P172:Q172"/>
    <mergeCell ref="M172:O172"/>
    <mergeCell ref="F173:I173"/>
    <mergeCell ref="F174:I174"/>
    <mergeCell ref="F175:I175"/>
    <mergeCell ref="P175:Q175"/>
    <mergeCell ref="M175:O175"/>
    <mergeCell ref="F176:I176"/>
    <mergeCell ref="F177:I177"/>
    <mergeCell ref="F178:I178"/>
    <mergeCell ref="P178:Q178"/>
    <mergeCell ref="M178:O178"/>
    <mergeCell ref="F179:I179"/>
    <mergeCell ref="F180:I180"/>
    <mergeCell ref="F181:I181"/>
    <mergeCell ref="P181:Q181"/>
    <mergeCell ref="M181:O181"/>
    <mergeCell ref="F182:I182"/>
    <mergeCell ref="F183:I183"/>
    <mergeCell ref="F184:I184"/>
    <mergeCell ref="F185:I185"/>
    <mergeCell ref="P185:Q185"/>
    <mergeCell ref="M185:O185"/>
    <mergeCell ref="F186:I186"/>
    <mergeCell ref="F187:I187"/>
    <mergeCell ref="F188:I188"/>
    <mergeCell ref="F189:I189"/>
    <mergeCell ref="F190:I190"/>
    <mergeCell ref="P190:Q190"/>
    <mergeCell ref="M190:O190"/>
    <mergeCell ref="F191:I191"/>
    <mergeCell ref="F192:I192"/>
    <mergeCell ref="F193:I193"/>
    <mergeCell ref="F194:I194"/>
    <mergeCell ref="P194:Q194"/>
    <mergeCell ref="M194:O194"/>
    <mergeCell ref="F195:I195"/>
    <mergeCell ref="F196:I196"/>
    <mergeCell ref="F197:I197"/>
    <mergeCell ref="P197:Q197"/>
    <mergeCell ref="M197:O197"/>
    <mergeCell ref="F198:I198"/>
    <mergeCell ref="F199:I199"/>
    <mergeCell ref="F200:I200"/>
    <mergeCell ref="F201:I201"/>
    <mergeCell ref="F202:I202"/>
    <mergeCell ref="F203:I203"/>
    <mergeCell ref="P203:Q203"/>
    <mergeCell ref="M203:O203"/>
    <mergeCell ref="F204:I204"/>
    <mergeCell ref="F205:I205"/>
    <mergeCell ref="F206:I206"/>
    <mergeCell ref="P206:Q206"/>
    <mergeCell ref="M206:O206"/>
    <mergeCell ref="F207:I207"/>
    <mergeCell ref="F208:I208"/>
    <mergeCell ref="F209:I209"/>
    <mergeCell ref="P209:Q209"/>
    <mergeCell ref="M209:O209"/>
    <mergeCell ref="F210:I210"/>
    <mergeCell ref="F211:I211"/>
    <mergeCell ref="F212:I212"/>
    <mergeCell ref="F213:I213"/>
    <mergeCell ref="F214:I214"/>
    <mergeCell ref="P214:Q214"/>
    <mergeCell ref="M214:O214"/>
    <mergeCell ref="F215:I215"/>
    <mergeCell ref="F216:I216"/>
    <mergeCell ref="F217:I217"/>
    <mergeCell ref="P217:Q217"/>
    <mergeCell ref="M217:O217"/>
    <mergeCell ref="F218:I218"/>
    <mergeCell ref="F219:I219"/>
    <mergeCell ref="F220:I220"/>
    <mergeCell ref="F221:I221"/>
    <mergeCell ref="P221:Q221"/>
    <mergeCell ref="M221:O221"/>
    <mergeCell ref="F222:I222"/>
    <mergeCell ref="F223:I223"/>
    <mergeCell ref="F224:I224"/>
    <mergeCell ref="F225:I225"/>
    <mergeCell ref="P225:Q225"/>
    <mergeCell ref="M225:O225"/>
    <mergeCell ref="F226:I226"/>
    <mergeCell ref="F227:I227"/>
    <mergeCell ref="F228:I228"/>
    <mergeCell ref="F229:I229"/>
    <mergeCell ref="F230:I230"/>
    <mergeCell ref="P230:Q230"/>
    <mergeCell ref="M230:O230"/>
    <mergeCell ref="F231:I231"/>
    <mergeCell ref="F232:I232"/>
    <mergeCell ref="F233:I233"/>
    <mergeCell ref="P233:Q233"/>
    <mergeCell ref="M233:O233"/>
    <mergeCell ref="F234:I234"/>
    <mergeCell ref="F235:I235"/>
    <mergeCell ref="F236:I236"/>
    <mergeCell ref="P236:Q236"/>
    <mergeCell ref="M236:O236"/>
    <mergeCell ref="F237:I237"/>
    <mergeCell ref="F238:I238"/>
    <mergeCell ref="F239:I239"/>
    <mergeCell ref="P239:Q239"/>
    <mergeCell ref="M239:O239"/>
    <mergeCell ref="F240:I240"/>
    <mergeCell ref="F241:I241"/>
    <mergeCell ref="F242:I242"/>
    <mergeCell ref="P242:Q242"/>
    <mergeCell ref="M242:O242"/>
    <mergeCell ref="F243:I243"/>
    <mergeCell ref="F244:I244"/>
    <mergeCell ref="F245:I245"/>
    <mergeCell ref="P245:Q245"/>
    <mergeCell ref="M245:O245"/>
    <mergeCell ref="F246:I246"/>
    <mergeCell ref="F247:I247"/>
    <mergeCell ref="F248:I248"/>
    <mergeCell ref="P248:Q248"/>
    <mergeCell ref="M248:O248"/>
    <mergeCell ref="F249:I249"/>
    <mergeCell ref="F250:I250"/>
    <mergeCell ref="F251:I251"/>
    <mergeCell ref="P251:Q251"/>
    <mergeCell ref="M251:O251"/>
    <mergeCell ref="F252:I252"/>
    <mergeCell ref="F253:I253"/>
    <mergeCell ref="F254:I254"/>
    <mergeCell ref="P254:Q254"/>
    <mergeCell ref="M254:O254"/>
    <mergeCell ref="F255:I255"/>
    <mergeCell ref="F256:I256"/>
    <mergeCell ref="F257:I257"/>
    <mergeCell ref="P257:Q257"/>
    <mergeCell ref="M257:O257"/>
    <mergeCell ref="F258:I258"/>
    <mergeCell ref="F259:I259"/>
    <mergeCell ref="F260:I260"/>
    <mergeCell ref="P260:Q260"/>
    <mergeCell ref="M260:O260"/>
    <mergeCell ref="F261:I261"/>
    <mergeCell ref="F262:I262"/>
    <mergeCell ref="F263:I263"/>
    <mergeCell ref="P263:Q263"/>
    <mergeCell ref="M263:O263"/>
    <mergeCell ref="F264:I264"/>
    <mergeCell ref="F265:I265"/>
    <mergeCell ref="F266:I266"/>
    <mergeCell ref="P266:Q266"/>
    <mergeCell ref="M266:O266"/>
    <mergeCell ref="F267:I267"/>
    <mergeCell ref="F268:I268"/>
    <mergeCell ref="F269:I269"/>
    <mergeCell ref="P269:Q269"/>
    <mergeCell ref="M269:O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P277:Q277"/>
    <mergeCell ref="M277:O277"/>
    <mergeCell ref="F278:I278"/>
    <mergeCell ref="F279:I279"/>
    <mergeCell ref="F280:I280"/>
    <mergeCell ref="F281:I281"/>
    <mergeCell ref="F282:I282"/>
    <mergeCell ref="F283:I283"/>
    <mergeCell ref="F284:I284"/>
    <mergeCell ref="F285:I285"/>
    <mergeCell ref="P285:Q285"/>
    <mergeCell ref="M285:O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95:I295"/>
    <mergeCell ref="H1:K1"/>
    <mergeCell ref="S2:AF2"/>
    <mergeCell ref="F300:I300"/>
    <mergeCell ref="P300:Q300"/>
    <mergeCell ref="M300:O300"/>
    <mergeCell ref="F301:I301"/>
    <mergeCell ref="P301:Q301"/>
    <mergeCell ref="M301:O301"/>
    <mergeCell ref="M119:Q119"/>
    <mergeCell ref="M120:Q120"/>
    <mergeCell ref="M121:Q121"/>
    <mergeCell ref="M294:Q294"/>
    <mergeCell ref="M296:Q296"/>
    <mergeCell ref="P295:Q295"/>
    <mergeCell ref="M295:O295"/>
    <mergeCell ref="F297:I297"/>
    <mergeCell ref="P297:Q297"/>
    <mergeCell ref="M297:O297"/>
    <mergeCell ref="F298:I298"/>
    <mergeCell ref="P298:Q298"/>
    <mergeCell ref="M298:O298"/>
    <mergeCell ref="F299:I299"/>
    <mergeCell ref="P299:Q299"/>
    <mergeCell ref="M299:O299"/>
  </mergeCells>
  <dataValidations count="2">
    <dataValidation type="list" allowBlank="1" showInputMessage="1" showErrorMessage="1" error="Povoleny jsou hodnoty K, M." sqref="D297:D302">
      <formula1>"K, M"</formula1>
    </dataValidation>
    <dataValidation type="list" allowBlank="1" showInputMessage="1" showErrorMessage="1" error="Povoleny jsou hodnoty základní, snížená, zákl. přenesená, sníž. přenesená, nulová." sqref="U297:U302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Rekapitulace stavby</vt:lpstr>
      <vt:lpstr>00 - VEDLEJŠÍ A OSTATNÍ N...</vt:lpstr>
      <vt:lpstr>01 - ČÁST F - SADOVÉ ÚPRAVY</vt:lpstr>
      <vt:lpstr>02 - ČÁST G - SADOVÉ ÚPRAVY</vt:lpstr>
      <vt:lpstr>'00 - VEDLEJŠÍ A OSTATNÍ N...'!Oblast_tisku</vt:lpstr>
      <vt:lpstr>'01 - ČÁST F - SADOVÉ ÚPRAVY'!Oblast_tisku</vt:lpstr>
      <vt:lpstr>'02 - ČÁST G - SADOVÉ ÚPRAVY'!Oblast_tisku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Magda-PC\Magda</dc:creator>
  <cp:lastModifiedBy>Mihula Roman</cp:lastModifiedBy>
  <dcterms:created xsi:type="dcterms:W3CDTF">2018-02-07T11:41:50Z</dcterms:created>
  <dcterms:modified xsi:type="dcterms:W3CDTF">2018-02-07T15:53:25Z</dcterms:modified>
</cp:coreProperties>
</file>